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E:\2017H29全国高専長野\52回全国高専陸上参加申込書一式\"/>
    </mc:Choice>
  </mc:AlternateContent>
  <bookViews>
    <workbookView xWindow="0" yWindow="0" windowWidth="23040" windowHeight="9168" tabRatio="718"/>
  </bookViews>
  <sheets>
    <sheet name="◎注意事項" sheetId="12" r:id="rId1"/>
    <sheet name="基本情報" sheetId="17" r:id="rId2"/>
    <sheet name="申込一覧（男）" sheetId="1" r:id="rId3"/>
    <sheet name="申込一覧（女）" sheetId="21" r:id="rId4"/>
    <sheet name="出場証明書" sheetId="15" r:id="rId5"/>
    <sheet name="リレー" sheetId="18" r:id="rId6"/>
    <sheet name="Ichiran" sheetId="24" r:id="rId7"/>
    <sheet name="作業用" sheetId="22" r:id="rId8"/>
    <sheet name="Sheet3" sheetId="16" state="hidden" r:id="rId9"/>
  </sheets>
  <externalReferences>
    <externalReference r:id="rId10"/>
  </externalReferences>
  <definedNames>
    <definedName name="_xlnm._FilterDatabase" localSheetId="3" hidden="1">'申込一覧（女）'!$A$2:$R$53</definedName>
    <definedName name="_xlnm._FilterDatabase" localSheetId="2" hidden="1">'申込一覧（男）'!$D$4:$D$28</definedName>
    <definedName name="_xlnm.Print_Area" localSheetId="0">◎注意事項!$A$1:$I$55</definedName>
    <definedName name="_xlnm.Print_Area" localSheetId="4">出場証明書!$A$1:$R$115</definedName>
    <definedName name="_xlnm.Print_Area" localSheetId="3">'申込一覧（女）'!$A$1:$AD$53</definedName>
    <definedName name="_xlnm.Print_Area" localSheetId="2">'申込一覧（男）'!$A$1:$Y$53</definedName>
    <definedName name="_xlnm.Print_Titles" localSheetId="4">出場証明書!$A:$R,出場証明書!$1:$16</definedName>
    <definedName name="_xlnm.Print_Titles" localSheetId="3">'申込一覧（女）'!$1:$3</definedName>
    <definedName name="_xlnm.Print_Titles" localSheetId="2">'申込一覧（男）'!$1:$3</definedName>
    <definedName name="オープン">Sheet3!$B$1:$B$6</definedName>
    <definedName name="その他" localSheetId="3">[1]計算シート!#REF!</definedName>
    <definedName name="その他">[1]計算シート!#REF!</definedName>
    <definedName name="リレー">出場証明書!$AF$19:$AF$20</definedName>
    <definedName name="学校名">出場証明書!$W$19:$W$81</definedName>
    <definedName name="学年">出場証明書!$AH$19:$AH$24</definedName>
    <definedName name="健康">出場証明書!$AG$19:$AG$20</definedName>
    <definedName name="校ﾌﾘｶﾞﾅ">出場証明書!$X$20:$X$69</definedName>
    <definedName name="校名">出場証明書!$W$20:$W$81</definedName>
    <definedName name="種目名">出場証明書!$AA$20:$AA$37</definedName>
    <definedName name="女">出場証明書!$AJ$19:$AJ$20</definedName>
    <definedName name="女子Rank種目">出場証明書!$AE$20:$AE$25</definedName>
    <definedName name="女子種目">出場証明書!$AD$20:$AD$23</definedName>
    <definedName name="性">Sheet3!$C$1:$C$3</definedName>
    <definedName name="性別">出場証明書!$AH$20:$AH$21</definedName>
    <definedName name="正式種目">Sheet3!$A$1:$A$14</definedName>
    <definedName name="選手名" localSheetId="3">'申込一覧（女）'!$D$4:$D$53</definedName>
    <definedName name="選手名">'申込一覧（男）'!$D$4:$D$53</definedName>
    <definedName name="男">出場証明書!$AI$19:$AI$20</definedName>
    <definedName name="男子種目">出場証明書!$AB$19:$AB$32</definedName>
    <definedName name="男子得点外種目">出場証明書!$AC$19:$AC$22</definedName>
    <definedName name="年">Sheet3!$G$1:$G$8</definedName>
    <definedName name="備考">出場証明書!$AG$26:$AG$29</definedName>
    <definedName name="略校名">出場証明書!$Y$20:$Y$69</definedName>
  </definedNames>
  <calcPr calcId="152511"/>
  <fileRecoveryPr repairLoad="1"/>
</workbook>
</file>

<file path=xl/calcChain.xml><?xml version="1.0" encoding="utf-8"?>
<calcChain xmlns="http://schemas.openxmlformats.org/spreadsheetml/2006/main">
  <c r="J8" i="18" l="1"/>
  <c r="I6" i="18"/>
  <c r="R1" i="21" l="1"/>
  <c r="V1" i="21"/>
  <c r="M1" i="21"/>
  <c r="I1" i="21"/>
  <c r="Q1" i="1"/>
  <c r="P1" i="1"/>
  <c r="Z20" i="1"/>
  <c r="Z6" i="1"/>
  <c r="AF53" i="21" l="1"/>
  <c r="AE53" i="21"/>
  <c r="AF52" i="21"/>
  <c r="AE52" i="21"/>
  <c r="AF51" i="21"/>
  <c r="AE51" i="21"/>
  <c r="AF50" i="21"/>
  <c r="AE50" i="21"/>
  <c r="AF49" i="21"/>
  <c r="AE49" i="21"/>
  <c r="AF48" i="21"/>
  <c r="AE48" i="21"/>
  <c r="AF47" i="21"/>
  <c r="AE47" i="21"/>
  <c r="AF46" i="21"/>
  <c r="AE46" i="21"/>
  <c r="AF45" i="21"/>
  <c r="AE45" i="21"/>
  <c r="AF44" i="21"/>
  <c r="AE44" i="21"/>
  <c r="AF43" i="21"/>
  <c r="AE43" i="21"/>
  <c r="AF42" i="21"/>
  <c r="AE42" i="21"/>
  <c r="AF41" i="21"/>
  <c r="AE41" i="21"/>
  <c r="AF40" i="21"/>
  <c r="AE40" i="21"/>
  <c r="AF39" i="21"/>
  <c r="AE39" i="21"/>
  <c r="AF38" i="21"/>
  <c r="AE38" i="21"/>
  <c r="AF37" i="21"/>
  <c r="AE37" i="21"/>
  <c r="AF36" i="21"/>
  <c r="AE36" i="21"/>
  <c r="AF35" i="21"/>
  <c r="AE35" i="21"/>
  <c r="AF34" i="21"/>
  <c r="AE34" i="21"/>
  <c r="AF33" i="21"/>
  <c r="AE33" i="21"/>
  <c r="AF32" i="21"/>
  <c r="AE32" i="21"/>
  <c r="AF31" i="21"/>
  <c r="AE31" i="21"/>
  <c r="AF30" i="21"/>
  <c r="AE30" i="21"/>
  <c r="AF29" i="21"/>
  <c r="AE29" i="21"/>
  <c r="AF28" i="21"/>
  <c r="AE28" i="21"/>
  <c r="AF27" i="21"/>
  <c r="AE27" i="21"/>
  <c r="AF26" i="21"/>
  <c r="AE26" i="21"/>
  <c r="AF25" i="21"/>
  <c r="AE25" i="21"/>
  <c r="AF24" i="21"/>
  <c r="AE24" i="21"/>
  <c r="AF23" i="21"/>
  <c r="AE23" i="21"/>
  <c r="AF22" i="21"/>
  <c r="AE22" i="21"/>
  <c r="AF21" i="21"/>
  <c r="AE21" i="21"/>
  <c r="AF20" i="21"/>
  <c r="AE20" i="21"/>
  <c r="AF19" i="21"/>
  <c r="AE19" i="21"/>
  <c r="AF18" i="21"/>
  <c r="AE18" i="21"/>
  <c r="AF17" i="21"/>
  <c r="AE17" i="21"/>
  <c r="AF16" i="21"/>
  <c r="AE16" i="21"/>
  <c r="AF15" i="21"/>
  <c r="AE15" i="21"/>
  <c r="AF14" i="21"/>
  <c r="AE14" i="21"/>
  <c r="AF13" i="21"/>
  <c r="AE13" i="21"/>
  <c r="AF12" i="21"/>
  <c r="AE12" i="21"/>
  <c r="AF11" i="21"/>
  <c r="AE11" i="21"/>
  <c r="AF10" i="21"/>
  <c r="AE10" i="21"/>
  <c r="AF9" i="21"/>
  <c r="AE9" i="21"/>
  <c r="AF8" i="21"/>
  <c r="AE8" i="21"/>
  <c r="AF7" i="21"/>
  <c r="AE7" i="21"/>
  <c r="AF6" i="21"/>
  <c r="AE6" i="21"/>
  <c r="AF5" i="21"/>
  <c r="AE5" i="21"/>
  <c r="AE4" i="21"/>
  <c r="AF4" i="21"/>
  <c r="A80" i="24" l="1"/>
  <c r="A81" i="24"/>
  <c r="A52" i="24"/>
  <c r="A53" i="24"/>
  <c r="A54" i="24"/>
  <c r="A55" i="24"/>
  <c r="A56" i="24"/>
  <c r="A57" i="24"/>
  <c r="A58" i="24"/>
  <c r="A59" i="24"/>
  <c r="A60" i="24"/>
  <c r="A61" i="24"/>
  <c r="A62" i="24"/>
  <c r="A63" i="24"/>
  <c r="A64" i="24"/>
  <c r="A65" i="24"/>
  <c r="A66" i="24"/>
  <c r="A67" i="24"/>
  <c r="A68" i="24"/>
  <c r="A69" i="24"/>
  <c r="A70" i="24"/>
  <c r="A71" i="24"/>
  <c r="A72" i="24"/>
  <c r="A73" i="24"/>
  <c r="A74" i="24"/>
  <c r="A75" i="24"/>
  <c r="A76" i="24"/>
  <c r="A77" i="24"/>
  <c r="A78" i="24"/>
  <c r="A79" i="24"/>
  <c r="Z53" i="1"/>
  <c r="Z52" i="1"/>
  <c r="Z51" i="1"/>
  <c r="Z50" i="1"/>
  <c r="Z49" i="1"/>
  <c r="Z48" i="1"/>
  <c r="Z47" i="1"/>
  <c r="Z46" i="1"/>
  <c r="Z45" i="1"/>
  <c r="Z44" i="1"/>
  <c r="Z43" i="1"/>
  <c r="Z42" i="1"/>
  <c r="Z41" i="1"/>
  <c r="Z40" i="1"/>
  <c r="Z39" i="1"/>
  <c r="Z38" i="1"/>
  <c r="Z37" i="1"/>
  <c r="Z36" i="1"/>
  <c r="Z35" i="1"/>
  <c r="Z34" i="1"/>
  <c r="Z33" i="1"/>
  <c r="Z32" i="1"/>
  <c r="Z31" i="1"/>
  <c r="Z30" i="1"/>
  <c r="Z29" i="1"/>
  <c r="Z28" i="1"/>
  <c r="Z27" i="1"/>
  <c r="Z26" i="1"/>
  <c r="Z25" i="1"/>
  <c r="Z24" i="1"/>
  <c r="Z23" i="1"/>
  <c r="Z22" i="1"/>
  <c r="Z21" i="1"/>
  <c r="Z19" i="1"/>
  <c r="Z18" i="1"/>
  <c r="Z17" i="1"/>
  <c r="Z16" i="1"/>
  <c r="Z15" i="1"/>
  <c r="Z14" i="1"/>
  <c r="Z13" i="1"/>
  <c r="Z12" i="1"/>
  <c r="Z11" i="1"/>
  <c r="Z10" i="1"/>
  <c r="Z9" i="1"/>
  <c r="Z8" i="1"/>
  <c r="Z7" i="1"/>
  <c r="Z5" i="1"/>
  <c r="Z4" i="1"/>
  <c r="A51" i="24"/>
  <c r="A50" i="24"/>
  <c r="A49" i="24"/>
  <c r="A48" i="24"/>
  <c r="A47" i="24"/>
  <c r="A46" i="24"/>
  <c r="A45" i="24"/>
  <c r="A44" i="24"/>
  <c r="A43" i="24"/>
  <c r="A42" i="24"/>
  <c r="A41" i="24"/>
  <c r="A40" i="24"/>
  <c r="A39" i="24"/>
  <c r="A38"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10" i="24"/>
  <c r="A9" i="24"/>
  <c r="A8" i="24"/>
  <c r="A7" i="24"/>
  <c r="A6" i="24"/>
  <c r="A5" i="24"/>
  <c r="A4" i="24"/>
  <c r="A3" i="24"/>
  <c r="A2" i="24"/>
  <c r="A1" i="1"/>
  <c r="P53" i="22"/>
  <c r="O53" i="22"/>
  <c r="J53" i="22"/>
  <c r="K53" i="22" s="1"/>
  <c r="I53" i="22"/>
  <c r="D53" i="22"/>
  <c r="E53" i="22" s="1"/>
  <c r="C53" i="22"/>
  <c r="P52" i="22"/>
  <c r="O52" i="22"/>
  <c r="J52" i="22"/>
  <c r="K52" i="22" s="1"/>
  <c r="I52" i="22"/>
  <c r="D52" i="22"/>
  <c r="B52" i="22" s="1"/>
  <c r="C52" i="22"/>
  <c r="P51" i="22"/>
  <c r="O51" i="22"/>
  <c r="J51" i="22"/>
  <c r="I51" i="22"/>
  <c r="D51" i="22"/>
  <c r="C51" i="22"/>
  <c r="P50" i="22"/>
  <c r="Q50" i="22" s="1"/>
  <c r="O50" i="22"/>
  <c r="J50" i="22"/>
  <c r="K50" i="22" s="1"/>
  <c r="I50" i="22"/>
  <c r="D50" i="22"/>
  <c r="E50" i="22" s="1"/>
  <c r="C50" i="22"/>
  <c r="P49" i="22"/>
  <c r="Q49" i="22" s="1"/>
  <c r="O49" i="22"/>
  <c r="J49" i="22"/>
  <c r="H49" i="22" s="1"/>
  <c r="I49" i="22"/>
  <c r="D49" i="22"/>
  <c r="C49" i="22"/>
  <c r="P48" i="22"/>
  <c r="O48" i="22"/>
  <c r="J48" i="22"/>
  <c r="I48" i="22"/>
  <c r="D48" i="22"/>
  <c r="E48" i="22" s="1"/>
  <c r="C48" i="22"/>
  <c r="P47" i="22"/>
  <c r="Q47" i="22" s="1"/>
  <c r="O47" i="22"/>
  <c r="J47" i="22"/>
  <c r="K47" i="22" s="1"/>
  <c r="I47" i="22"/>
  <c r="D47" i="22"/>
  <c r="E47" i="22" s="1"/>
  <c r="C47" i="22"/>
  <c r="P46" i="22"/>
  <c r="O46" i="22"/>
  <c r="J46" i="22"/>
  <c r="I46" i="22"/>
  <c r="D46" i="22"/>
  <c r="C46" i="22"/>
  <c r="P45" i="22"/>
  <c r="O45" i="22"/>
  <c r="J45" i="22"/>
  <c r="K45" i="22" s="1"/>
  <c r="I45" i="22"/>
  <c r="D45" i="22"/>
  <c r="B45" i="22" s="1"/>
  <c r="C45" i="22"/>
  <c r="P44" i="22"/>
  <c r="Q44" i="22" s="1"/>
  <c r="O44" i="22"/>
  <c r="J44" i="22"/>
  <c r="K44" i="22" s="1"/>
  <c r="I44" i="22"/>
  <c r="D44" i="22"/>
  <c r="B44" i="22" s="1"/>
  <c r="C44" i="22"/>
  <c r="P43" i="22"/>
  <c r="O43" i="22"/>
  <c r="J43" i="22"/>
  <c r="I43" i="22"/>
  <c r="D43" i="22"/>
  <c r="C43" i="22"/>
  <c r="P42" i="22"/>
  <c r="Q42" i="22" s="1"/>
  <c r="O42" i="22"/>
  <c r="J42" i="22"/>
  <c r="H42" i="22" s="1"/>
  <c r="I42" i="22"/>
  <c r="D42" i="22"/>
  <c r="C42" i="22"/>
  <c r="P41" i="22"/>
  <c r="Q41" i="22" s="1"/>
  <c r="O41" i="22"/>
  <c r="J41" i="22"/>
  <c r="I41" i="22"/>
  <c r="D41" i="22"/>
  <c r="E41" i="22" s="1"/>
  <c r="C41" i="22"/>
  <c r="P40" i="22"/>
  <c r="O40" i="22"/>
  <c r="J40" i="22"/>
  <c r="H40" i="22" s="1"/>
  <c r="I40" i="22"/>
  <c r="D40" i="22"/>
  <c r="E40" i="22" s="1"/>
  <c r="C40" i="22"/>
  <c r="P39" i="22"/>
  <c r="O39" i="22"/>
  <c r="J39" i="22"/>
  <c r="H39" i="22" s="1"/>
  <c r="I39" i="22"/>
  <c r="D39" i="22"/>
  <c r="E39" i="22" s="1"/>
  <c r="C39" i="22"/>
  <c r="P38" i="22"/>
  <c r="O38" i="22"/>
  <c r="J38" i="22"/>
  <c r="K38" i="22" s="1"/>
  <c r="I38" i="22"/>
  <c r="D38" i="22"/>
  <c r="C38" i="22"/>
  <c r="P37" i="22"/>
  <c r="O37" i="22"/>
  <c r="J37" i="22"/>
  <c r="K37" i="22" s="1"/>
  <c r="I37" i="22"/>
  <c r="D37" i="22"/>
  <c r="B37" i="22" s="1"/>
  <c r="C37" i="22"/>
  <c r="P36" i="22"/>
  <c r="Q36" i="22" s="1"/>
  <c r="O36" i="22"/>
  <c r="J36" i="22"/>
  <c r="K36" i="22" s="1"/>
  <c r="I36" i="22"/>
  <c r="D36" i="22"/>
  <c r="B36" i="22" s="1"/>
  <c r="C36" i="22"/>
  <c r="P35" i="22"/>
  <c r="Q35" i="22" s="1"/>
  <c r="O35" i="22"/>
  <c r="J35" i="22"/>
  <c r="I35" i="22"/>
  <c r="D35" i="22"/>
  <c r="B35" i="22" s="1"/>
  <c r="C35" i="22"/>
  <c r="P34" i="22"/>
  <c r="Q34" i="22" s="1"/>
  <c r="O34" i="22"/>
  <c r="J34" i="22"/>
  <c r="H34" i="22" s="1"/>
  <c r="I34" i="22"/>
  <c r="D34" i="22"/>
  <c r="C34" i="22"/>
  <c r="P33" i="22"/>
  <c r="Q33" i="22" s="1"/>
  <c r="O33" i="22"/>
  <c r="J33" i="22"/>
  <c r="K33" i="22" s="1"/>
  <c r="I33" i="22"/>
  <c r="D33" i="22"/>
  <c r="C33" i="22"/>
  <c r="P32" i="22"/>
  <c r="O32" i="22"/>
  <c r="J32" i="22"/>
  <c r="I32" i="22"/>
  <c r="D32" i="22"/>
  <c r="E32" i="22" s="1"/>
  <c r="C32" i="22"/>
  <c r="P31" i="22"/>
  <c r="O31" i="22"/>
  <c r="J31" i="22"/>
  <c r="K31" i="22" s="1"/>
  <c r="I31" i="22"/>
  <c r="D31" i="22"/>
  <c r="E31" i="22" s="1"/>
  <c r="C31" i="22"/>
  <c r="P30" i="22"/>
  <c r="O30" i="22"/>
  <c r="J30" i="22"/>
  <c r="I30" i="22"/>
  <c r="D30" i="22"/>
  <c r="C30" i="22"/>
  <c r="P29" i="22"/>
  <c r="O29" i="22"/>
  <c r="J29" i="22"/>
  <c r="K29" i="22" s="1"/>
  <c r="I29" i="22"/>
  <c r="D29" i="22"/>
  <c r="E29" i="22" s="1"/>
  <c r="C29" i="22"/>
  <c r="P28" i="22"/>
  <c r="O28" i="22"/>
  <c r="J28" i="22"/>
  <c r="K28" i="22" s="1"/>
  <c r="I28" i="22"/>
  <c r="D28" i="22"/>
  <c r="C28" i="22"/>
  <c r="P27" i="22"/>
  <c r="O27" i="22"/>
  <c r="J27" i="22"/>
  <c r="I27" i="22"/>
  <c r="D27" i="22"/>
  <c r="C27" i="22"/>
  <c r="P26" i="22"/>
  <c r="Q26" i="22" s="1"/>
  <c r="O26" i="22"/>
  <c r="J26" i="22"/>
  <c r="K26" i="22" s="1"/>
  <c r="I26" i="22"/>
  <c r="H26" i="22"/>
  <c r="D26" i="22"/>
  <c r="C26" i="22"/>
  <c r="P25" i="22"/>
  <c r="Q25" i="22" s="1"/>
  <c r="O25" i="22"/>
  <c r="J25" i="22"/>
  <c r="I25" i="22"/>
  <c r="D25" i="22"/>
  <c r="C25" i="22"/>
  <c r="P24" i="22"/>
  <c r="O24" i="22"/>
  <c r="J24" i="22"/>
  <c r="I24" i="22"/>
  <c r="D24" i="22"/>
  <c r="E24" i="22" s="1"/>
  <c r="C24" i="22"/>
  <c r="P23" i="22"/>
  <c r="Q23" i="22" s="1"/>
  <c r="O23" i="22"/>
  <c r="J23" i="22"/>
  <c r="I23" i="22"/>
  <c r="D23" i="22"/>
  <c r="E23" i="22" s="1"/>
  <c r="C23" i="22"/>
  <c r="P22" i="22"/>
  <c r="Q22" i="22" s="1"/>
  <c r="O22" i="22"/>
  <c r="J22" i="22"/>
  <c r="I22" i="22"/>
  <c r="D22" i="22"/>
  <c r="C22" i="22"/>
  <c r="P21" i="22"/>
  <c r="O21" i="22"/>
  <c r="J21" i="22"/>
  <c r="I21" i="22"/>
  <c r="D21" i="22"/>
  <c r="C21" i="22"/>
  <c r="P20" i="22"/>
  <c r="O20" i="22"/>
  <c r="J20" i="22"/>
  <c r="I20" i="22"/>
  <c r="D20" i="22"/>
  <c r="E20" i="22" s="1"/>
  <c r="C20" i="22"/>
  <c r="P19" i="22"/>
  <c r="O19" i="22"/>
  <c r="J19" i="22"/>
  <c r="I19" i="22"/>
  <c r="D19" i="22"/>
  <c r="C19" i="22"/>
  <c r="P18" i="22"/>
  <c r="Q18" i="22" s="1"/>
  <c r="O18" i="22"/>
  <c r="J18" i="22"/>
  <c r="H18" i="22" s="1"/>
  <c r="I18" i="22"/>
  <c r="D18" i="22"/>
  <c r="E18" i="22" s="1"/>
  <c r="C18" i="22"/>
  <c r="P17" i="22"/>
  <c r="Q17" i="22" s="1"/>
  <c r="O17" i="22"/>
  <c r="J17" i="22"/>
  <c r="K17" i="22" s="1"/>
  <c r="I17" i="22"/>
  <c r="D17" i="22"/>
  <c r="E17" i="22" s="1"/>
  <c r="C17" i="22"/>
  <c r="P16" i="22"/>
  <c r="Q16" i="22" s="1"/>
  <c r="O16" i="22"/>
  <c r="J16" i="22"/>
  <c r="I16" i="22"/>
  <c r="D16" i="22"/>
  <c r="E16" i="22" s="1"/>
  <c r="C16" i="22"/>
  <c r="P15" i="22"/>
  <c r="Q15" i="22" s="1"/>
  <c r="O15" i="22"/>
  <c r="J15" i="22"/>
  <c r="I15" i="22"/>
  <c r="D15" i="22"/>
  <c r="C15" i="22"/>
  <c r="P14" i="22"/>
  <c r="Q14" i="22" s="1"/>
  <c r="O14" i="22"/>
  <c r="J14" i="22"/>
  <c r="I14" i="22"/>
  <c r="D14" i="22"/>
  <c r="C14" i="22"/>
  <c r="P13" i="22"/>
  <c r="O13" i="22"/>
  <c r="J13" i="22"/>
  <c r="I13" i="22"/>
  <c r="D13" i="22"/>
  <c r="B13" i="22" s="1"/>
  <c r="C13" i="22"/>
  <c r="P12" i="22"/>
  <c r="O12" i="22"/>
  <c r="J12" i="22"/>
  <c r="H12" i="22" s="1"/>
  <c r="I12" i="22"/>
  <c r="D12" i="22"/>
  <c r="C12" i="22"/>
  <c r="P11" i="22"/>
  <c r="O11" i="22"/>
  <c r="J11" i="22"/>
  <c r="K11" i="22" s="1"/>
  <c r="I11" i="22"/>
  <c r="D11" i="22"/>
  <c r="C11" i="22"/>
  <c r="P10" i="22"/>
  <c r="Q10" i="22" s="1"/>
  <c r="O10" i="22"/>
  <c r="J10" i="22"/>
  <c r="I10" i="22"/>
  <c r="D10" i="22"/>
  <c r="C10" i="22"/>
  <c r="P9" i="22"/>
  <c r="O9" i="22"/>
  <c r="J9" i="22"/>
  <c r="I9" i="22"/>
  <c r="D9" i="22"/>
  <c r="C9" i="22"/>
  <c r="P8" i="22"/>
  <c r="O8" i="22"/>
  <c r="J8" i="22"/>
  <c r="I8" i="22"/>
  <c r="D8" i="22"/>
  <c r="C8" i="22"/>
  <c r="P7" i="22"/>
  <c r="O7" i="22"/>
  <c r="J7" i="22"/>
  <c r="K7" i="22" s="1"/>
  <c r="I7" i="22"/>
  <c r="D7" i="22"/>
  <c r="E7" i="22" s="1"/>
  <c r="C7" i="22"/>
  <c r="P6" i="22"/>
  <c r="O6" i="22"/>
  <c r="J6" i="22"/>
  <c r="I6" i="22"/>
  <c r="D6" i="22"/>
  <c r="E6" i="22" s="1"/>
  <c r="C6" i="22"/>
  <c r="P5" i="22"/>
  <c r="O5" i="22"/>
  <c r="J5" i="22"/>
  <c r="I5" i="22"/>
  <c r="D5" i="22"/>
  <c r="C5" i="22"/>
  <c r="P4" i="22"/>
  <c r="O4" i="22"/>
  <c r="J4" i="22"/>
  <c r="I4" i="22"/>
  <c r="D4" i="22"/>
  <c r="A4" i="22" s="1"/>
  <c r="C4" i="22"/>
  <c r="A4" i="1"/>
  <c r="X1" i="1"/>
  <c r="T1" i="1"/>
  <c r="B23" i="22" l="1"/>
  <c r="H53" i="22"/>
  <c r="B17" i="22"/>
  <c r="B39" i="22"/>
  <c r="E45" i="22"/>
  <c r="H36" i="22"/>
  <c r="B40" i="22"/>
  <c r="H4" i="22"/>
  <c r="H33" i="22"/>
  <c r="K42" i="22"/>
  <c r="H29" i="22"/>
  <c r="H50" i="22"/>
  <c r="B12" i="22"/>
  <c r="E12" i="22"/>
  <c r="E13" i="22"/>
  <c r="E21" i="22"/>
  <c r="E15" i="22"/>
  <c r="B15" i="22"/>
  <c r="K6" i="22"/>
  <c r="K21" i="22"/>
  <c r="H21" i="22"/>
  <c r="Q37" i="22"/>
  <c r="Q13" i="22"/>
  <c r="Q12" i="22"/>
  <c r="B4" i="22"/>
  <c r="A5" i="22"/>
  <c r="A6" i="22" s="1"/>
  <c r="E52" i="22"/>
  <c r="E37" i="22"/>
  <c r="E9" i="22"/>
  <c r="B31" i="22"/>
  <c r="Q31" i="22"/>
  <c r="H37" i="22"/>
  <c r="H38" i="22"/>
  <c r="H44" i="22"/>
  <c r="B47" i="22"/>
  <c r="K4" i="22"/>
  <c r="H11" i="22"/>
  <c r="K16" i="22"/>
  <c r="H17" i="22"/>
  <c r="B29" i="22"/>
  <c r="B32" i="22"/>
  <c r="E4" i="22"/>
  <c r="Q9" i="22"/>
  <c r="K12" i="22"/>
  <c r="K34" i="22"/>
  <c r="Q39" i="22"/>
  <c r="K18" i="22"/>
  <c r="K20" i="22"/>
  <c r="E44" i="22"/>
  <c r="Q46" i="22"/>
  <c r="K8" i="22"/>
  <c r="K10" i="22"/>
  <c r="H45" i="22"/>
  <c r="B48" i="22"/>
  <c r="Q7" i="22"/>
  <c r="K14" i="22"/>
  <c r="K49" i="22"/>
  <c r="Q4" i="22"/>
  <c r="B16" i="22"/>
  <c r="B24" i="22"/>
  <c r="E35" i="22"/>
  <c r="Q53" i="22"/>
  <c r="Q51" i="22"/>
  <c r="K5" i="22"/>
  <c r="B11" i="22"/>
  <c r="E11" i="22"/>
  <c r="E22" i="22"/>
  <c r="E25" i="22"/>
  <c r="B25" i="22"/>
  <c r="Q38" i="22"/>
  <c r="E46" i="22"/>
  <c r="B46" i="22"/>
  <c r="H48" i="22"/>
  <c r="K48" i="22"/>
  <c r="E14" i="22"/>
  <c r="B14" i="22"/>
  <c r="K30" i="22"/>
  <c r="H30" i="22"/>
  <c r="Q40" i="22"/>
  <c r="Q43" i="22"/>
  <c r="K13" i="22"/>
  <c r="H13" i="22"/>
  <c r="Q48" i="22"/>
  <c r="B51" i="22"/>
  <c r="E51" i="22"/>
  <c r="Q30" i="22"/>
  <c r="K46" i="22"/>
  <c r="H46" i="22"/>
  <c r="E8" i="22"/>
  <c r="Q19" i="22"/>
  <c r="H24" i="22"/>
  <c r="K24" i="22"/>
  <c r="Q32" i="22"/>
  <c r="B42" i="22"/>
  <c r="E42" i="22"/>
  <c r="B43" i="22"/>
  <c r="E43" i="22"/>
  <c r="K51" i="22"/>
  <c r="H51" i="22"/>
  <c r="K19" i="22"/>
  <c r="K22" i="22"/>
  <c r="H22" i="22"/>
  <c r="Q8" i="22"/>
  <c r="Q20" i="22"/>
  <c r="Q27" i="22"/>
  <c r="Q29" i="22"/>
  <c r="H41" i="22"/>
  <c r="E49" i="22"/>
  <c r="B49" i="22"/>
  <c r="E28" i="22"/>
  <c r="B28" i="22"/>
  <c r="E10" i="22"/>
  <c r="B19" i="22"/>
  <c r="E19" i="22"/>
  <c r="E34" i="22"/>
  <c r="B34" i="22"/>
  <c r="B50" i="22"/>
  <c r="E27" i="22"/>
  <c r="H32" i="22"/>
  <c r="Q52" i="22"/>
  <c r="Q5" i="22"/>
  <c r="K9" i="22"/>
  <c r="K25" i="22"/>
  <c r="H25" i="22"/>
  <c r="K32" i="22"/>
  <c r="K23" i="22"/>
  <c r="H23" i="22"/>
  <c r="E5" i="22"/>
  <c r="K15" i="22"/>
  <c r="B20" i="22"/>
  <c r="Q21" i="22"/>
  <c r="Q24" i="22"/>
  <c r="E33" i="22"/>
  <c r="B33" i="22"/>
  <c r="K41" i="22"/>
  <c r="K43" i="22"/>
  <c r="H43" i="22"/>
  <c r="Q45" i="22"/>
  <c r="H47" i="22"/>
  <c r="E38" i="22"/>
  <c r="B38" i="22"/>
  <c r="Q6" i="22"/>
  <c r="Q11" i="22"/>
  <c r="B26" i="22"/>
  <c r="H31" i="22"/>
  <c r="K35" i="22"/>
  <c r="H35" i="22"/>
  <c r="E36" i="22"/>
  <c r="K39" i="22"/>
  <c r="B41" i="22"/>
  <c r="E30" i="22"/>
  <c r="B30" i="22"/>
  <c r="E26" i="22"/>
  <c r="Q28" i="22"/>
  <c r="K40" i="22"/>
  <c r="K27" i="22"/>
  <c r="H27" i="22"/>
  <c r="G4" i="22"/>
  <c r="G5" i="22" s="1"/>
  <c r="H5" i="22" s="1"/>
  <c r="AG3" i="1"/>
  <c r="AF3" i="1"/>
  <c r="AC3" i="1"/>
  <c r="AB3" i="1"/>
  <c r="E8" i="15"/>
  <c r="J1" i="1"/>
  <c r="F1" i="1"/>
  <c r="F1" i="21"/>
  <c r="A5" i="1"/>
  <c r="O13" i="15"/>
  <c r="M11" i="15"/>
  <c r="A1" i="21"/>
  <c r="A1" i="18"/>
  <c r="A10" i="18" s="1"/>
  <c r="I13" i="15"/>
  <c r="D13" i="15"/>
  <c r="J12" i="15"/>
  <c r="D12" i="15"/>
  <c r="K8" i="15"/>
  <c r="D11" i="15"/>
  <c r="P97" i="15"/>
  <c r="P98" i="15"/>
  <c r="P99" i="15"/>
  <c r="P100" i="15"/>
  <c r="P101" i="15"/>
  <c r="P102" i="15"/>
  <c r="P103" i="15"/>
  <c r="P104" i="15"/>
  <c r="P105" i="15"/>
  <c r="P106" i="15"/>
  <c r="P107" i="15"/>
  <c r="P108" i="15"/>
  <c r="P109" i="15"/>
  <c r="P110" i="15"/>
  <c r="P111" i="15"/>
  <c r="P112" i="15"/>
  <c r="P113" i="15"/>
  <c r="P114" i="15"/>
  <c r="P115" i="15"/>
  <c r="L97" i="15"/>
  <c r="L98" i="15"/>
  <c r="L99" i="15"/>
  <c r="L100" i="15"/>
  <c r="L101" i="15"/>
  <c r="L102" i="15"/>
  <c r="L103" i="15"/>
  <c r="L104" i="15"/>
  <c r="L105" i="15"/>
  <c r="L106" i="15"/>
  <c r="L107" i="15"/>
  <c r="L108" i="15"/>
  <c r="L109" i="15"/>
  <c r="L110" i="15"/>
  <c r="L111" i="15"/>
  <c r="L112" i="15"/>
  <c r="L113" i="15"/>
  <c r="L114" i="15"/>
  <c r="L115" i="15"/>
  <c r="G97" i="15"/>
  <c r="G98" i="15"/>
  <c r="G99" i="15"/>
  <c r="G100" i="15"/>
  <c r="G101" i="15"/>
  <c r="G102" i="15"/>
  <c r="G103" i="15"/>
  <c r="G104" i="15"/>
  <c r="G105" i="15"/>
  <c r="G106" i="15"/>
  <c r="G107" i="15"/>
  <c r="G108" i="15"/>
  <c r="G109" i="15"/>
  <c r="G110" i="15"/>
  <c r="G111" i="15"/>
  <c r="G112" i="15"/>
  <c r="G113" i="15"/>
  <c r="G114" i="15"/>
  <c r="G115" i="15"/>
  <c r="E97" i="15"/>
  <c r="E98" i="15"/>
  <c r="E99" i="15"/>
  <c r="E100" i="15"/>
  <c r="E101" i="15"/>
  <c r="E102" i="15"/>
  <c r="E103" i="15"/>
  <c r="E104" i="15"/>
  <c r="E105" i="15"/>
  <c r="E106" i="15"/>
  <c r="E107" i="15"/>
  <c r="E108" i="15"/>
  <c r="E109" i="15"/>
  <c r="E110" i="15"/>
  <c r="E111" i="15"/>
  <c r="E112" i="15"/>
  <c r="E113" i="15"/>
  <c r="E114" i="15"/>
  <c r="E115" i="15"/>
  <c r="C97" i="15"/>
  <c r="C98" i="15"/>
  <c r="C99" i="15"/>
  <c r="C100" i="15"/>
  <c r="C101" i="15"/>
  <c r="C102" i="15"/>
  <c r="C103" i="15"/>
  <c r="C104" i="15"/>
  <c r="C105" i="15"/>
  <c r="C106" i="15"/>
  <c r="C107" i="15"/>
  <c r="C108" i="15"/>
  <c r="C109" i="15"/>
  <c r="C110" i="15"/>
  <c r="C111" i="15"/>
  <c r="C112" i="15"/>
  <c r="C113" i="15"/>
  <c r="C114" i="15"/>
  <c r="C115" i="15"/>
  <c r="M4" i="22"/>
  <c r="M5" i="22" s="1"/>
  <c r="M6" i="22" s="1"/>
  <c r="N6" i="22" s="1"/>
  <c r="B5" i="22" l="1"/>
  <c r="A6" i="1"/>
  <c r="N5" i="22"/>
  <c r="N4" i="22"/>
  <c r="M7" i="22"/>
  <c r="G6" i="22"/>
  <c r="A7" i="22"/>
  <c r="B6" i="22"/>
  <c r="G1" i="18"/>
  <c r="J2" i="22"/>
  <c r="I7" i="18" s="1"/>
  <c r="P2" i="22"/>
  <c r="D2" i="22"/>
  <c r="C14" i="18" l="1"/>
  <c r="C13" i="18"/>
  <c r="C17" i="18"/>
  <c r="C16" i="18"/>
  <c r="C15" i="18"/>
  <c r="G7" i="22"/>
  <c r="G8" i="22" s="1"/>
  <c r="H6" i="22"/>
  <c r="A8" i="22"/>
  <c r="B8" i="22" s="1"/>
  <c r="B7" i="22"/>
  <c r="A7" i="1"/>
  <c r="M8" i="22"/>
  <c r="N7" i="22"/>
  <c r="H7" i="22" l="1"/>
  <c r="G9" i="22"/>
  <c r="G10" i="22" s="1"/>
  <c r="H8" i="22"/>
  <c r="A9" i="22"/>
  <c r="A8" i="1"/>
  <c r="M9" i="22"/>
  <c r="N8" i="22"/>
  <c r="G11" i="22" l="1"/>
  <c r="G12" i="22" s="1"/>
  <c r="G13" i="22" s="1"/>
  <c r="G14" i="22" s="1"/>
  <c r="G15" i="22" s="1"/>
  <c r="H10" i="22"/>
  <c r="H9" i="22"/>
  <c r="A10" i="22"/>
  <c r="B9" i="22"/>
  <c r="A9" i="1"/>
  <c r="M10" i="22"/>
  <c r="N9" i="22"/>
  <c r="H14" i="22" l="1"/>
  <c r="A11" i="22"/>
  <c r="A12" i="22" s="1"/>
  <c r="A13" i="22" s="1"/>
  <c r="A14" i="22" s="1"/>
  <c r="A15" i="22" s="1"/>
  <c r="A16" i="22" s="1"/>
  <c r="A17" i="22" s="1"/>
  <c r="A18" i="22" s="1"/>
  <c r="B10" i="22"/>
  <c r="G16" i="22"/>
  <c r="H15" i="22"/>
  <c r="A10" i="1"/>
  <c r="M11" i="22"/>
  <c r="N10" i="22"/>
  <c r="A19" i="22" l="1"/>
  <c r="A20" i="22" s="1"/>
  <c r="A21" i="22" s="1"/>
  <c r="B18" i="22"/>
  <c r="B27" i="22"/>
  <c r="G17" i="22"/>
  <c r="G18" i="22" s="1"/>
  <c r="G19" i="22" s="1"/>
  <c r="H16" i="22"/>
  <c r="A11" i="1"/>
  <c r="M12" i="22"/>
  <c r="N11" i="22"/>
  <c r="A22" i="22" l="1"/>
  <c r="B21" i="22"/>
  <c r="G20" i="22"/>
  <c r="H19" i="22"/>
  <c r="A12" i="1"/>
  <c r="M13" i="22"/>
  <c r="N12" i="22"/>
  <c r="A23" i="22" l="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B53" i="22" s="1"/>
  <c r="C5" i="18" s="1"/>
  <c r="B22" i="22"/>
  <c r="G21" i="22"/>
  <c r="G22" i="22" s="1"/>
  <c r="G23" i="22" s="1"/>
  <c r="G24" i="22" s="1"/>
  <c r="G25" i="22" s="1"/>
  <c r="G26" i="22" s="1"/>
  <c r="G27" i="22" s="1"/>
  <c r="G28" i="22" s="1"/>
  <c r="H20" i="22"/>
  <c r="A13" i="1"/>
  <c r="M14" i="22"/>
  <c r="N13" i="22"/>
  <c r="C3" i="18" l="1"/>
  <c r="C4" i="18"/>
  <c r="C7" i="18"/>
  <c r="C8" i="18"/>
  <c r="C6" i="18"/>
  <c r="D5" i="18"/>
  <c r="D8" i="18"/>
  <c r="B7" i="18"/>
  <c r="B5" i="18"/>
  <c r="B3" i="18"/>
  <c r="B4" i="18"/>
  <c r="D4" i="18"/>
  <c r="B6" i="18"/>
  <c r="D6" i="18"/>
  <c r="D7" i="18"/>
  <c r="B8" i="18"/>
  <c r="D3" i="18"/>
  <c r="H28" i="22"/>
  <c r="G29" i="22"/>
  <c r="G30" i="22" s="1"/>
  <c r="G31" i="22" s="1"/>
  <c r="G32" i="22" s="1"/>
  <c r="G33" i="22" s="1"/>
  <c r="G34" i="22" s="1"/>
  <c r="G35" i="22" s="1"/>
  <c r="G36" i="22" s="1"/>
  <c r="G37" i="22" s="1"/>
  <c r="G38" i="22" s="1"/>
  <c r="G39" i="22" s="1"/>
  <c r="G40" i="22" s="1"/>
  <c r="G41" i="22" s="1"/>
  <c r="G42" i="22" s="1"/>
  <c r="G43" i="22" s="1"/>
  <c r="G44" i="22" s="1"/>
  <c r="G45" i="22" s="1"/>
  <c r="G46" i="22" s="1"/>
  <c r="G47" i="22" s="1"/>
  <c r="G48" i="22" s="1"/>
  <c r="G49" i="22" s="1"/>
  <c r="G50" i="22" s="1"/>
  <c r="G51" i="22" s="1"/>
  <c r="G52" i="22" s="1"/>
  <c r="A14" i="1"/>
  <c r="M15" i="22"/>
  <c r="N14" i="22"/>
  <c r="G53" i="22" l="1"/>
  <c r="H52" i="22"/>
  <c r="A15" i="1"/>
  <c r="M16" i="22"/>
  <c r="N15" i="22"/>
  <c r="I3" i="18" l="1"/>
  <c r="I5" i="18"/>
  <c r="I4" i="18"/>
  <c r="H7" i="18"/>
  <c r="I8" i="18"/>
  <c r="H8" i="18"/>
  <c r="H6" i="18"/>
  <c r="H4" i="18"/>
  <c r="H3" i="18"/>
  <c r="H5" i="18"/>
  <c r="J5" i="18"/>
  <c r="J6" i="18"/>
  <c r="J4" i="18"/>
  <c r="J7" i="18"/>
  <c r="J3" i="18"/>
  <c r="A16" i="1"/>
  <c r="M17" i="22"/>
  <c r="N16" i="22"/>
  <c r="A17" i="1" l="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M18" i="22"/>
  <c r="N17" i="22"/>
  <c r="A4" i="21" l="1"/>
  <c r="M19" i="22"/>
  <c r="N18" i="22"/>
  <c r="A5" i="21" l="1"/>
  <c r="M20" i="22"/>
  <c r="N19" i="22"/>
  <c r="A6" i="21" l="1"/>
  <c r="M21" i="22"/>
  <c r="N20" i="22"/>
  <c r="A7" i="21" l="1"/>
  <c r="M22" i="22"/>
  <c r="N21" i="22"/>
  <c r="A8" i="21" l="1"/>
  <c r="M23" i="22"/>
  <c r="N22" i="22"/>
  <c r="A9" i="21" l="1"/>
  <c r="M24" i="22"/>
  <c r="N23" i="22"/>
  <c r="A10" i="21" l="1"/>
  <c r="M25" i="22"/>
  <c r="N24" i="22"/>
  <c r="A11" i="21" l="1"/>
  <c r="M26" i="22"/>
  <c r="N25" i="22"/>
  <c r="A12" i="21" l="1"/>
  <c r="M27" i="22"/>
  <c r="N26" i="22"/>
  <c r="A13" i="21" l="1"/>
  <c r="M28" i="22"/>
  <c r="N27" i="22"/>
  <c r="A14" i="21" l="1"/>
  <c r="M29" i="22"/>
  <c r="N28" i="22"/>
  <c r="A15" i="21" l="1"/>
  <c r="M30" i="22"/>
  <c r="N29" i="22"/>
  <c r="A16" i="21" l="1"/>
  <c r="M31" i="22"/>
  <c r="N30" i="22"/>
  <c r="A17" i="21" l="1"/>
  <c r="M32" i="22"/>
  <c r="N31" i="22"/>
  <c r="A18" i="21" l="1"/>
  <c r="M33" i="22"/>
  <c r="N32" i="22"/>
  <c r="A19" i="21" l="1"/>
  <c r="M34" i="22"/>
  <c r="N33" i="22"/>
  <c r="A20" i="21" l="1"/>
  <c r="M35" i="22"/>
  <c r="N34" i="22"/>
  <c r="A21" i="21" l="1"/>
  <c r="M36" i="22"/>
  <c r="N35" i="22"/>
  <c r="A22" i="21" l="1"/>
  <c r="M37" i="22"/>
  <c r="N36" i="22"/>
  <c r="A23" i="21" l="1"/>
  <c r="M38" i="22"/>
  <c r="N37" i="22"/>
  <c r="A24" i="21" l="1"/>
  <c r="M39" i="22"/>
  <c r="N38" i="22"/>
  <c r="A25" i="21" l="1"/>
  <c r="M40" i="22"/>
  <c r="N39" i="22"/>
  <c r="A26" i="21" l="1"/>
  <c r="M41" i="22"/>
  <c r="N40" i="22"/>
  <c r="A27" i="21" l="1"/>
  <c r="M42" i="22"/>
  <c r="N41" i="22"/>
  <c r="A28" i="21" l="1"/>
  <c r="M43" i="22"/>
  <c r="N42" i="22"/>
  <c r="A29" i="21" l="1"/>
  <c r="M44" i="22"/>
  <c r="N43" i="22"/>
  <c r="A30" i="21" l="1"/>
  <c r="M45" i="22"/>
  <c r="N44" i="22"/>
  <c r="A31" i="21" l="1"/>
  <c r="M46" i="22"/>
  <c r="N45" i="22"/>
  <c r="A32" i="21" l="1"/>
  <c r="M47" i="22"/>
  <c r="N46" i="22"/>
  <c r="A33" i="21" l="1"/>
  <c r="M48" i="22"/>
  <c r="N47" i="22"/>
  <c r="A34" i="21" l="1"/>
  <c r="M49" i="22"/>
  <c r="N48" i="22"/>
  <c r="A35" i="21" l="1"/>
  <c r="M50" i="22"/>
  <c r="N49" i="22"/>
  <c r="A36" i="21" l="1"/>
  <c r="M51" i="22"/>
  <c r="N50" i="22"/>
  <c r="I30" i="15" l="1"/>
  <c r="J37" i="15"/>
  <c r="M31" i="15"/>
  <c r="N16" i="24"/>
  <c r="A37" i="21"/>
  <c r="A38" i="21" s="1"/>
  <c r="A39" i="21" s="1"/>
  <c r="A40" i="21" s="1"/>
  <c r="A41" i="21" s="1"/>
  <c r="A42" i="21" s="1"/>
  <c r="A43" i="21" s="1"/>
  <c r="A44" i="21" s="1"/>
  <c r="A45" i="21" s="1"/>
  <c r="A46" i="21" s="1"/>
  <c r="A47" i="21" s="1"/>
  <c r="A48" i="21" s="1"/>
  <c r="A49" i="21" s="1"/>
  <c r="A50" i="21" s="1"/>
  <c r="A51" i="21" s="1"/>
  <c r="A52" i="21" s="1"/>
  <c r="A53" i="21" s="1"/>
  <c r="G81" i="15"/>
  <c r="Q43" i="24"/>
  <c r="J43" i="24"/>
  <c r="M30" i="24"/>
  <c r="I91" i="15"/>
  <c r="L85" i="15"/>
  <c r="O80" i="15"/>
  <c r="H68" i="15"/>
  <c r="C53" i="24" s="1"/>
  <c r="F53" i="24" s="1"/>
  <c r="C45" i="15"/>
  <c r="D30" i="24" s="1"/>
  <c r="P25" i="24"/>
  <c r="O74" i="15"/>
  <c r="B61" i="15"/>
  <c r="B46" i="24" s="1"/>
  <c r="N53" i="24"/>
  <c r="K95" i="15"/>
  <c r="J80" i="24"/>
  <c r="N69" i="15"/>
  <c r="H90" i="15"/>
  <c r="C75" i="24" s="1"/>
  <c r="F75" i="24" s="1"/>
  <c r="I43" i="24"/>
  <c r="M86" i="15"/>
  <c r="G86" i="15"/>
  <c r="N93" i="15"/>
  <c r="O51" i="15"/>
  <c r="I40" i="15"/>
  <c r="E52" i="15"/>
  <c r="E37" i="24" s="1"/>
  <c r="N43" i="15"/>
  <c r="I81" i="24"/>
  <c r="L47" i="24"/>
  <c r="P41" i="15"/>
  <c r="N80" i="15"/>
  <c r="G94" i="15"/>
  <c r="G95" i="15"/>
  <c r="L52" i="15"/>
  <c r="P77" i="15"/>
  <c r="C95" i="15"/>
  <c r="D80" i="24" s="1"/>
  <c r="I77" i="24"/>
  <c r="J71" i="15"/>
  <c r="I28" i="24"/>
  <c r="F42" i="15"/>
  <c r="G27" i="24" s="1"/>
  <c r="R56" i="24"/>
  <c r="F66" i="15"/>
  <c r="G51" i="24" s="1"/>
  <c r="N95" i="15"/>
  <c r="M95" i="15"/>
  <c r="K41" i="15"/>
  <c r="I83" i="15"/>
  <c r="Q33" i="24"/>
  <c r="N65" i="24"/>
  <c r="I47" i="15"/>
  <c r="L55" i="15"/>
  <c r="G83" i="15"/>
  <c r="O68" i="15"/>
  <c r="B81" i="15"/>
  <c r="B66" i="24" s="1"/>
  <c r="P44" i="15"/>
  <c r="E88" i="15"/>
  <c r="E73" i="24" s="1"/>
  <c r="G67" i="15"/>
  <c r="L89" i="15"/>
  <c r="L52" i="24"/>
  <c r="E81" i="15"/>
  <c r="E66" i="24" s="1"/>
  <c r="K52" i="24"/>
  <c r="Q30" i="24"/>
  <c r="I25" i="24"/>
  <c r="M50" i="24"/>
  <c r="N75" i="24"/>
  <c r="I55" i="15"/>
  <c r="H60" i="15"/>
  <c r="C45" i="24" s="1"/>
  <c r="F45" i="24" s="1"/>
  <c r="I36" i="24"/>
  <c r="C87" i="15"/>
  <c r="D72" i="24" s="1"/>
  <c r="M92" i="15"/>
  <c r="L26" i="24"/>
  <c r="G45" i="15"/>
  <c r="E60" i="15"/>
  <c r="E45" i="24" s="1"/>
  <c r="M72" i="15"/>
  <c r="K47" i="24"/>
  <c r="N62" i="15"/>
  <c r="L79" i="15"/>
  <c r="N74" i="24"/>
  <c r="H72" i="24"/>
  <c r="N71" i="24"/>
  <c r="N47" i="24"/>
  <c r="E41" i="15"/>
  <c r="E26" i="24" s="1"/>
  <c r="P32" i="24"/>
  <c r="N45" i="15"/>
  <c r="E47" i="15"/>
  <c r="E32" i="24" s="1"/>
  <c r="P50" i="15"/>
  <c r="F53" i="15"/>
  <c r="G38" i="24" s="1"/>
  <c r="H87" i="15"/>
  <c r="C72" i="24" s="1"/>
  <c r="F72" i="24" s="1"/>
  <c r="J64" i="24"/>
  <c r="E85" i="15"/>
  <c r="E70" i="24" s="1"/>
  <c r="K41" i="24"/>
  <c r="B44" i="15"/>
  <c r="B29" i="24" s="1"/>
  <c r="L46" i="24"/>
  <c r="K27" i="24"/>
  <c r="H76" i="15"/>
  <c r="C61" i="24" s="1"/>
  <c r="F61" i="24" s="1"/>
  <c r="R70" i="24"/>
  <c r="N66" i="15"/>
  <c r="K50" i="15"/>
  <c r="R76" i="24"/>
  <c r="K60" i="24"/>
  <c r="L46" i="15"/>
  <c r="G92" i="15"/>
  <c r="G71" i="15"/>
  <c r="N96" i="15"/>
  <c r="C40" i="15"/>
  <c r="D25" i="24" s="1"/>
  <c r="S36" i="24"/>
  <c r="M74" i="15"/>
  <c r="L77" i="15"/>
  <c r="K77" i="15"/>
  <c r="L54" i="15"/>
  <c r="H74" i="15"/>
  <c r="C59" i="24" s="1"/>
  <c r="F59" i="24" s="1"/>
  <c r="Q26" i="24"/>
  <c r="O27" i="24"/>
  <c r="K92" i="15"/>
  <c r="I63" i="15"/>
  <c r="M76" i="24"/>
  <c r="N59" i="24"/>
  <c r="S81" i="24"/>
  <c r="K48" i="15"/>
  <c r="E64" i="15"/>
  <c r="E49" i="24" s="1"/>
  <c r="P61" i="24"/>
  <c r="Q47" i="15"/>
  <c r="B94" i="15"/>
  <c r="B79" i="24" s="1"/>
  <c r="L56" i="15"/>
  <c r="H51" i="15"/>
  <c r="C36" i="24" s="1"/>
  <c r="F36" i="24" s="1"/>
  <c r="F76" i="15"/>
  <c r="G61" i="24" s="1"/>
  <c r="J44" i="24"/>
  <c r="E74" i="15"/>
  <c r="E59" i="24" s="1"/>
  <c r="B50" i="15"/>
  <c r="B35" i="24" s="1"/>
  <c r="N53" i="15"/>
  <c r="P39" i="24"/>
  <c r="F47" i="15"/>
  <c r="G32" i="24" s="1"/>
  <c r="R53" i="24"/>
  <c r="O26" i="24"/>
  <c r="K75" i="24"/>
  <c r="B43" i="15"/>
  <c r="B28" i="24" s="1"/>
  <c r="P29" i="24"/>
  <c r="B59" i="15"/>
  <c r="B44" i="24" s="1"/>
  <c r="H58" i="15"/>
  <c r="C43" i="24" s="1"/>
  <c r="F43" i="24" s="1"/>
  <c r="L67" i="15"/>
  <c r="S39" i="24"/>
  <c r="B77" i="15"/>
  <c r="B62" i="24" s="1"/>
  <c r="Q52" i="15"/>
  <c r="F93" i="15"/>
  <c r="G78" i="24" s="1"/>
  <c r="H46" i="24"/>
  <c r="H45" i="24"/>
  <c r="I72" i="15"/>
  <c r="G50" i="15"/>
  <c r="O45" i="24"/>
  <c r="G43" i="15"/>
  <c r="M55" i="24"/>
  <c r="J70" i="15"/>
  <c r="O64" i="15"/>
  <c r="F85" i="15"/>
  <c r="G70" i="24" s="1"/>
  <c r="L27" i="24"/>
  <c r="Q64" i="24"/>
  <c r="B96" i="15"/>
  <c r="B81" i="24" s="1"/>
  <c r="M48" i="15"/>
  <c r="H30" i="24"/>
  <c r="L77" i="24"/>
  <c r="I51" i="24"/>
  <c r="E42" i="15"/>
  <c r="E27" i="24" s="1"/>
  <c r="N40" i="15"/>
  <c r="P79" i="15"/>
  <c r="C94" i="15"/>
  <c r="D79" i="24" s="1"/>
  <c r="Q31" i="24"/>
  <c r="P90" i="15"/>
  <c r="P73" i="24"/>
  <c r="S75" i="24"/>
  <c r="H28" i="24"/>
  <c r="P96" i="15"/>
  <c r="P77" i="24"/>
  <c r="O89" i="15"/>
  <c r="Q93" i="15"/>
  <c r="I79" i="24"/>
  <c r="O52" i="24"/>
  <c r="I48" i="24"/>
  <c r="I82" i="15"/>
  <c r="K71" i="24"/>
  <c r="M31" i="24"/>
  <c r="C66" i="15"/>
  <c r="D51" i="24" s="1"/>
  <c r="M81" i="15"/>
  <c r="O46" i="24"/>
  <c r="G59" i="15"/>
  <c r="H53" i="24"/>
  <c r="P89" i="15"/>
  <c r="I40" i="24"/>
  <c r="M76" i="15"/>
  <c r="L65" i="15"/>
  <c r="M38" i="24"/>
  <c r="M29" i="24"/>
  <c r="B42" i="15"/>
  <c r="B27" i="24" s="1"/>
  <c r="E70" i="15"/>
  <c r="E55" i="24" s="1"/>
  <c r="S60" i="24"/>
  <c r="K89" i="15"/>
  <c r="R25" i="24"/>
  <c r="Q68" i="24"/>
  <c r="Q95" i="15"/>
  <c r="I49" i="15"/>
  <c r="M59" i="15"/>
  <c r="I26" i="24"/>
  <c r="K75" i="15"/>
  <c r="K45" i="15"/>
  <c r="P52" i="15"/>
  <c r="B70" i="15"/>
  <c r="B55" i="24" s="1"/>
  <c r="H47" i="15"/>
  <c r="C32" i="24" s="1"/>
  <c r="F32" i="24" s="1"/>
  <c r="C71" i="15"/>
  <c r="D56" i="24" s="1"/>
  <c r="Q46" i="15"/>
  <c r="J25" i="24"/>
  <c r="M40" i="24"/>
  <c r="H51" i="24"/>
  <c r="L59" i="24"/>
  <c r="I64" i="24"/>
  <c r="J92" i="15"/>
  <c r="N84" i="15"/>
  <c r="N44" i="15"/>
  <c r="L83" i="15"/>
  <c r="B95" i="15"/>
  <c r="B80" i="24" s="1"/>
  <c r="J96" i="15"/>
  <c r="L34" i="24"/>
  <c r="P60" i="24"/>
  <c r="N79" i="15"/>
  <c r="H79" i="24"/>
  <c r="H47" i="24"/>
  <c r="Q38" i="24"/>
  <c r="L57" i="24"/>
  <c r="Q25" i="24"/>
  <c r="Q91" i="15"/>
  <c r="N91" i="15"/>
  <c r="B56" i="15"/>
  <c r="B41" i="24" s="1"/>
  <c r="O86" i="15"/>
  <c r="I29" i="24"/>
  <c r="M41" i="15"/>
  <c r="M68" i="24"/>
  <c r="C79" i="15"/>
  <c r="D64" i="24" s="1"/>
  <c r="M53" i="24"/>
  <c r="E62" i="15"/>
  <c r="E47" i="24" s="1"/>
  <c r="L35" i="24"/>
  <c r="M42" i="15"/>
  <c r="K56" i="24"/>
  <c r="S25" i="24"/>
  <c r="M40" i="15"/>
  <c r="C83" i="15"/>
  <c r="D68" i="24" s="1"/>
  <c r="I44" i="15"/>
  <c r="C54" i="15"/>
  <c r="D39" i="24" s="1"/>
  <c r="J45" i="24"/>
  <c r="O41" i="24"/>
  <c r="I42" i="24"/>
  <c r="J70" i="24"/>
  <c r="P45" i="24"/>
  <c r="K61" i="24"/>
  <c r="Q49" i="15"/>
  <c r="J67" i="24"/>
  <c r="Q70" i="24"/>
  <c r="I51" i="15"/>
  <c r="S38" i="24"/>
  <c r="M51" i="24"/>
  <c r="K30" i="24"/>
  <c r="H79" i="15"/>
  <c r="C64" i="24" s="1"/>
  <c r="F64" i="24" s="1"/>
  <c r="H41" i="15"/>
  <c r="C26" i="24" s="1"/>
  <c r="F26" i="24" s="1"/>
  <c r="N29" i="24"/>
  <c r="K52" i="15"/>
  <c r="N83" i="15"/>
  <c r="N25" i="24"/>
  <c r="Q42" i="24"/>
  <c r="E82" i="15"/>
  <c r="E67" i="24" s="1"/>
  <c r="M46" i="15"/>
  <c r="L74" i="24"/>
  <c r="E94" i="15"/>
  <c r="E79" i="24" s="1"/>
  <c r="H50" i="15"/>
  <c r="C35" i="24" s="1"/>
  <c r="F35" i="24" s="1"/>
  <c r="L81" i="24"/>
  <c r="J46" i="24"/>
  <c r="C74" i="15"/>
  <c r="D59" i="24" s="1"/>
  <c r="J78" i="24"/>
  <c r="I56" i="24"/>
  <c r="N81" i="24"/>
  <c r="I68" i="15"/>
  <c r="J49" i="15"/>
  <c r="I65" i="24"/>
  <c r="J61" i="24"/>
  <c r="J68" i="15"/>
  <c r="I27" i="24"/>
  <c r="N54" i="24"/>
  <c r="O91" i="15"/>
  <c r="G73" i="15"/>
  <c r="L87" i="15"/>
  <c r="L58" i="24"/>
  <c r="N77" i="24"/>
  <c r="L70" i="24"/>
  <c r="O92" i="15"/>
  <c r="I57" i="24"/>
  <c r="Q54" i="24"/>
  <c r="J62" i="15"/>
  <c r="H63" i="24"/>
  <c r="P76" i="15"/>
  <c r="O35" i="24"/>
  <c r="P67" i="24"/>
  <c r="J75" i="15"/>
  <c r="G57" i="15"/>
  <c r="N44" i="24"/>
  <c r="R34" i="24"/>
  <c r="H67" i="24"/>
  <c r="J57" i="24"/>
  <c r="L66" i="24"/>
  <c r="J65" i="15"/>
  <c r="H43" i="24"/>
  <c r="E57" i="15"/>
  <c r="E42" i="24" s="1"/>
  <c r="H84" i="15"/>
  <c r="C69" i="24" s="1"/>
  <c r="F69" i="24" s="1"/>
  <c r="C59" i="15"/>
  <c r="D44" i="24" s="1"/>
  <c r="I75" i="15"/>
  <c r="O43" i="24"/>
  <c r="R81" i="24"/>
  <c r="Q67" i="15"/>
  <c r="Q46" i="24"/>
  <c r="S68" i="24"/>
  <c r="N60" i="24"/>
  <c r="H83" i="15"/>
  <c r="C68" i="24" s="1"/>
  <c r="F68" i="24" s="1"/>
  <c r="J95" i="15"/>
  <c r="E79" i="15"/>
  <c r="E64" i="24" s="1"/>
  <c r="M44" i="15"/>
  <c r="H58" i="24"/>
  <c r="S28" i="24"/>
  <c r="K46" i="15"/>
  <c r="Q29" i="24"/>
  <c r="L61" i="24"/>
  <c r="R31" i="24"/>
  <c r="I54" i="24"/>
  <c r="O93" i="15"/>
  <c r="L78" i="24"/>
  <c r="L62" i="15"/>
  <c r="M59" i="24"/>
  <c r="P34" i="24"/>
  <c r="J94" i="15"/>
  <c r="H62" i="15"/>
  <c r="C47" i="24" s="1"/>
  <c r="F47" i="24" s="1"/>
  <c r="L80" i="15"/>
  <c r="J42" i="15"/>
  <c r="B53" i="15"/>
  <c r="B38" i="24" s="1"/>
  <c r="Q69" i="24"/>
  <c r="O57" i="15"/>
  <c r="F43" i="15"/>
  <c r="G28" i="24" s="1"/>
  <c r="C96" i="15"/>
  <c r="D81" i="24" s="1"/>
  <c r="Q56" i="24"/>
  <c r="P78" i="15"/>
  <c r="Q48" i="24"/>
  <c r="O55" i="15"/>
  <c r="C70" i="15"/>
  <c r="D55" i="24" s="1"/>
  <c r="H32" i="24"/>
  <c r="O40" i="15"/>
  <c r="R59" i="24"/>
  <c r="H73" i="24"/>
  <c r="I52" i="15"/>
  <c r="S56" i="24"/>
  <c r="L53" i="15"/>
  <c r="O84" i="15"/>
  <c r="O58" i="24"/>
  <c r="G78" i="15"/>
  <c r="B78" i="15"/>
  <c r="B63" i="24" s="1"/>
  <c r="H49" i="15"/>
  <c r="C34" i="24" s="1"/>
  <c r="F34" i="24" s="1"/>
  <c r="R62" i="24"/>
  <c r="E76" i="15"/>
  <c r="E61" i="24" s="1"/>
  <c r="N75" i="15"/>
  <c r="N46" i="24"/>
  <c r="O83" i="15"/>
  <c r="M60" i="24"/>
  <c r="L68" i="24"/>
  <c r="P65" i="15"/>
  <c r="Q82" i="15"/>
  <c r="L28" i="24"/>
  <c r="K39" i="24"/>
  <c r="M67" i="24"/>
  <c r="I32" i="24"/>
  <c r="M45" i="15"/>
  <c r="N78" i="15"/>
  <c r="N85" i="15"/>
  <c r="O50" i="15"/>
  <c r="I60" i="24"/>
  <c r="P71" i="15"/>
  <c r="I39" i="24"/>
  <c r="N41" i="15"/>
  <c r="H42" i="15"/>
  <c r="C27" i="24" s="1"/>
  <c r="F27" i="24" s="1"/>
  <c r="N63" i="24"/>
  <c r="R71" i="24"/>
  <c r="S72" i="24"/>
  <c r="I69" i="15"/>
  <c r="Q56" i="15"/>
  <c r="B63" i="15"/>
  <c r="B48" i="24" s="1"/>
  <c r="H60" i="24"/>
  <c r="E77" i="15"/>
  <c r="E62" i="24" s="1"/>
  <c r="Q85" i="15"/>
  <c r="B64" i="15"/>
  <c r="B49" i="24" s="1"/>
  <c r="K34" i="24"/>
  <c r="R42" i="24"/>
  <c r="L36" i="24"/>
  <c r="E55" i="15"/>
  <c r="E40" i="24" s="1"/>
  <c r="M87" i="15"/>
  <c r="B74" i="15"/>
  <c r="B59" i="24" s="1"/>
  <c r="H68" i="24"/>
  <c r="O28" i="24"/>
  <c r="L30" i="24"/>
  <c r="N64" i="24"/>
  <c r="F64" i="15"/>
  <c r="G49" i="24" s="1"/>
  <c r="C52" i="15"/>
  <c r="D37" i="24" s="1"/>
  <c r="I42" i="15"/>
  <c r="L63" i="15"/>
  <c r="M77" i="24"/>
  <c r="K50" i="24"/>
  <c r="B92" i="15"/>
  <c r="B77" i="24" s="1"/>
  <c r="J76" i="24"/>
  <c r="P51" i="15"/>
  <c r="E50" i="15"/>
  <c r="E35" i="24" s="1"/>
  <c r="I53" i="15"/>
  <c r="P37" i="24"/>
  <c r="B79" i="15"/>
  <c r="B64" i="24" s="1"/>
  <c r="H59" i="24"/>
  <c r="I93" i="15"/>
  <c r="S48" i="24"/>
  <c r="G41" i="15"/>
  <c r="G93" i="15"/>
  <c r="M43" i="24"/>
  <c r="I41" i="15"/>
  <c r="P95" i="15"/>
  <c r="L71" i="24"/>
  <c r="P55" i="24"/>
  <c r="C88" i="15"/>
  <c r="D73" i="24" s="1"/>
  <c r="E65" i="15"/>
  <c r="E50" i="24" s="1"/>
  <c r="F74" i="15"/>
  <c r="G59" i="24" s="1"/>
  <c r="S70" i="24"/>
  <c r="K73" i="24"/>
  <c r="Q75" i="15"/>
  <c r="O76" i="15"/>
  <c r="N94" i="15"/>
  <c r="Q70" i="15"/>
  <c r="P33" i="24"/>
  <c r="I77" i="15"/>
  <c r="H48" i="15"/>
  <c r="C33" i="24" s="1"/>
  <c r="F33" i="24" s="1"/>
  <c r="L51" i="24"/>
  <c r="P42" i="15"/>
  <c r="S66" i="24"/>
  <c r="P84" i="15"/>
  <c r="F70" i="15"/>
  <c r="G55" i="24" s="1"/>
  <c r="Q59" i="15"/>
  <c r="O57" i="24"/>
  <c r="J38" i="24"/>
  <c r="H76" i="24"/>
  <c r="L63" i="24"/>
  <c r="B54" i="15"/>
  <c r="B39" i="24" s="1"/>
  <c r="Q44" i="15"/>
  <c r="K28" i="24"/>
  <c r="I73" i="24"/>
  <c r="H74" i="24"/>
  <c r="R65" i="24"/>
  <c r="K54" i="24"/>
  <c r="Q52" i="24"/>
  <c r="C68" i="15"/>
  <c r="D53" i="24" s="1"/>
  <c r="I80" i="15"/>
  <c r="Q65" i="24"/>
  <c r="B45" i="15"/>
  <c r="B30" i="24" s="1"/>
  <c r="M45" i="24"/>
  <c r="I59" i="15"/>
  <c r="C86" i="15"/>
  <c r="D71" i="24" s="1"/>
  <c r="N69" i="24"/>
  <c r="O65" i="24"/>
  <c r="F58" i="15"/>
  <c r="G43" i="24" s="1"/>
  <c r="J58" i="24"/>
  <c r="Q42" i="15"/>
  <c r="H34" i="24"/>
  <c r="I56" i="15"/>
  <c r="M25" i="24"/>
  <c r="S42" i="24"/>
  <c r="J59" i="24"/>
  <c r="O80" i="24"/>
  <c r="O73" i="15"/>
  <c r="O71" i="15"/>
  <c r="B65" i="15"/>
  <c r="B50" i="24" s="1"/>
  <c r="J68" i="24"/>
  <c r="J77" i="15"/>
  <c r="M52" i="24"/>
  <c r="N66" i="24"/>
  <c r="L48" i="15"/>
  <c r="I79" i="15"/>
  <c r="H94" i="15"/>
  <c r="C79" i="24" s="1"/>
  <c r="F79" i="24" s="1"/>
  <c r="J76" i="15"/>
  <c r="N90" i="15"/>
  <c r="S29" i="24"/>
  <c r="G54" i="15"/>
  <c r="F60" i="15"/>
  <c r="G45" i="24" s="1"/>
  <c r="J81" i="15"/>
  <c r="N58" i="15"/>
  <c r="N67" i="24"/>
  <c r="P38" i="24"/>
  <c r="I92" i="15"/>
  <c r="H80" i="15"/>
  <c r="C65" i="24" s="1"/>
  <c r="F65" i="24" s="1"/>
  <c r="P62" i="15"/>
  <c r="S55" i="24"/>
  <c r="L31" i="24"/>
  <c r="L42" i="24"/>
  <c r="P57" i="15"/>
  <c r="M71" i="15"/>
  <c r="B69" i="15"/>
  <c r="B54" i="24" s="1"/>
  <c r="B52" i="15"/>
  <c r="B37" i="24" s="1"/>
  <c r="M73" i="15"/>
  <c r="M91" i="15"/>
  <c r="L62" i="24"/>
  <c r="J28" i="24"/>
  <c r="R69" i="24"/>
  <c r="M36" i="24"/>
  <c r="K82" i="15"/>
  <c r="H29" i="24"/>
  <c r="H64" i="15"/>
  <c r="C49" i="24" s="1"/>
  <c r="F49" i="24" s="1"/>
  <c r="M35" i="24"/>
  <c r="O81" i="24"/>
  <c r="O96" i="15"/>
  <c r="I76" i="24"/>
  <c r="Q75" i="24"/>
  <c r="M43" i="15"/>
  <c r="J40" i="15"/>
  <c r="M74" i="24"/>
  <c r="J65" i="24"/>
  <c r="K49" i="15"/>
  <c r="P46" i="15"/>
  <c r="I49" i="24"/>
  <c r="O52" i="15"/>
  <c r="K29" i="24"/>
  <c r="Q28" i="24"/>
  <c r="O56" i="15"/>
  <c r="S32" i="24"/>
  <c r="G66" i="15"/>
  <c r="H44" i="24"/>
  <c r="P58" i="24"/>
  <c r="O54" i="24"/>
  <c r="E63" i="15"/>
  <c r="E48" i="24" s="1"/>
  <c r="S49" i="24"/>
  <c r="I61" i="15"/>
  <c r="J47" i="24"/>
  <c r="L84" i="15"/>
  <c r="N62" i="24"/>
  <c r="K44" i="24"/>
  <c r="G76" i="15"/>
  <c r="I34" i="24"/>
  <c r="P47" i="24"/>
  <c r="E44" i="15"/>
  <c r="E29" i="24" s="1"/>
  <c r="L67" i="24"/>
  <c r="R57" i="24"/>
  <c r="H54" i="24"/>
  <c r="S26" i="24"/>
  <c r="G51" i="15"/>
  <c r="N37" i="24"/>
  <c r="K58" i="24"/>
  <c r="O67" i="15"/>
  <c r="L71" i="15"/>
  <c r="C41" i="15"/>
  <c r="D26" i="24" s="1"/>
  <c r="H55" i="24"/>
  <c r="G58" i="15"/>
  <c r="J35" i="24"/>
  <c r="H80" i="24"/>
  <c r="F44" i="15"/>
  <c r="G29" i="24" s="1"/>
  <c r="E66" i="15"/>
  <c r="E51" i="24" s="1"/>
  <c r="I53" i="24"/>
  <c r="E45" i="15"/>
  <c r="E30" i="24" s="1"/>
  <c r="L50" i="24"/>
  <c r="N78" i="24"/>
  <c r="G44" i="15"/>
  <c r="Q66" i="24"/>
  <c r="F86" i="15"/>
  <c r="G71" i="24" s="1"/>
  <c r="I37" i="24"/>
  <c r="N70" i="15"/>
  <c r="E48" i="15"/>
  <c r="E33" i="24" s="1"/>
  <c r="N34" i="24"/>
  <c r="Q68" i="15"/>
  <c r="M26" i="24"/>
  <c r="M84" i="15"/>
  <c r="O44" i="15"/>
  <c r="J50" i="15"/>
  <c r="K76" i="15"/>
  <c r="M39" i="24"/>
  <c r="H43" i="15"/>
  <c r="C28" i="24" s="1"/>
  <c r="F28" i="24" s="1"/>
  <c r="M50" i="15"/>
  <c r="B93" i="15"/>
  <c r="B78" i="24" s="1"/>
  <c r="O94" i="15"/>
  <c r="O42" i="15"/>
  <c r="Q80" i="24"/>
  <c r="O62" i="24"/>
  <c r="K91" i="15"/>
  <c r="L76" i="24"/>
  <c r="P66" i="24"/>
  <c r="N35" i="24"/>
  <c r="P26" i="24"/>
  <c r="S64" i="24"/>
  <c r="L47" i="15"/>
  <c r="O71" i="24"/>
  <c r="O74" i="24"/>
  <c r="K56" i="15"/>
  <c r="H44" i="15"/>
  <c r="C29" i="24" s="1"/>
  <c r="F29" i="24" s="1"/>
  <c r="M54" i="24"/>
  <c r="Q55" i="24"/>
  <c r="M49" i="24"/>
  <c r="C46" i="15"/>
  <c r="D31" i="24" s="1"/>
  <c r="S35" i="24"/>
  <c r="R48" i="24"/>
  <c r="I90" i="15"/>
  <c r="I30" i="24"/>
  <c r="E87" i="15"/>
  <c r="E72" i="24" s="1"/>
  <c r="J64" i="15"/>
  <c r="Q81" i="15"/>
  <c r="F45" i="15"/>
  <c r="G30" i="24" s="1"/>
  <c r="K74" i="15"/>
  <c r="N48" i="15"/>
  <c r="L41" i="15"/>
  <c r="L76" i="15"/>
  <c r="C49" i="15"/>
  <c r="D34" i="24" s="1"/>
  <c r="B89" i="15"/>
  <c r="B74" i="24" s="1"/>
  <c r="J31" i="24"/>
  <c r="K79" i="24"/>
  <c r="K36" i="24"/>
  <c r="K71" i="15"/>
  <c r="I59" i="24"/>
  <c r="K68" i="24"/>
  <c r="P76" i="24"/>
  <c r="L72" i="24"/>
  <c r="O36" i="24"/>
  <c r="M27" i="24"/>
  <c r="K35" i="24"/>
  <c r="O79" i="24"/>
  <c r="H50" i="24"/>
  <c r="F40" i="15"/>
  <c r="G25" i="24" s="1"/>
  <c r="K55" i="24"/>
  <c r="I75" i="24"/>
  <c r="I89" i="15"/>
  <c r="C56" i="15"/>
  <c r="D41" i="24" s="1"/>
  <c r="N30" i="24"/>
  <c r="F91" i="15"/>
  <c r="G76" i="24" s="1"/>
  <c r="H75" i="15"/>
  <c r="C60" i="24" s="1"/>
  <c r="F60" i="24" s="1"/>
  <c r="I94" i="15"/>
  <c r="L43" i="15"/>
  <c r="F49" i="15"/>
  <c r="G34" i="24" s="1"/>
  <c r="R74" i="24"/>
  <c r="F71" i="15"/>
  <c r="G56" i="24" s="1"/>
  <c r="P41" i="24"/>
  <c r="G91" i="15"/>
  <c r="S37" i="24"/>
  <c r="N72" i="24"/>
  <c r="N49" i="15"/>
  <c r="K40" i="24"/>
  <c r="F48" i="15"/>
  <c r="G33" i="24" s="1"/>
  <c r="S31" i="24"/>
  <c r="P72" i="24"/>
  <c r="J84" i="15"/>
  <c r="J46" i="15"/>
  <c r="M52" i="22"/>
  <c r="N51" i="22"/>
  <c r="P81" i="24" l="1"/>
  <c r="M80" i="15"/>
  <c r="P56" i="15"/>
  <c r="M65" i="15"/>
  <c r="P62" i="24"/>
  <c r="N35" i="15"/>
  <c r="L96" i="15"/>
  <c r="P43" i="24"/>
  <c r="N73" i="24"/>
  <c r="H54" i="15"/>
  <c r="C39" i="24" s="1"/>
  <c r="F39" i="24" s="1"/>
  <c r="G65" i="15"/>
  <c r="I6" i="24"/>
  <c r="I34" i="15"/>
  <c r="O60" i="15"/>
  <c r="F84" i="15"/>
  <c r="G69" i="24" s="1"/>
  <c r="O56" i="24"/>
  <c r="P85" i="15"/>
  <c r="G38" i="15"/>
  <c r="E38" i="15"/>
  <c r="E23" i="24" s="1"/>
  <c r="P21" i="24"/>
  <c r="K21" i="24"/>
  <c r="I81" i="15"/>
  <c r="Q8" i="24"/>
  <c r="N30" i="15"/>
  <c r="N6" i="24"/>
  <c r="R5" i="24"/>
  <c r="O17" i="15"/>
  <c r="L3" i="24"/>
  <c r="S2" i="24"/>
  <c r="O19" i="15"/>
  <c r="J17" i="15"/>
  <c r="G19" i="15"/>
  <c r="H17" i="15"/>
  <c r="C2" i="24" s="1"/>
  <c r="F2" i="24" s="1"/>
  <c r="H20" i="15"/>
  <c r="C5" i="24" s="1"/>
  <c r="F5" i="24" s="1"/>
  <c r="N20" i="15"/>
  <c r="J3" i="24"/>
  <c r="O2" i="24"/>
  <c r="L2" i="24"/>
  <c r="J20" i="15"/>
  <c r="B17" i="15"/>
  <c r="B2" i="24" s="1"/>
  <c r="C18" i="15"/>
  <c r="D3" i="24" s="1"/>
  <c r="H3" i="24"/>
  <c r="I17" i="15"/>
  <c r="L5" i="24"/>
  <c r="S5" i="24"/>
  <c r="Q5" i="24"/>
  <c r="P4" i="24"/>
  <c r="F20" i="15"/>
  <c r="G5" i="24" s="1"/>
  <c r="M18" i="15"/>
  <c r="Q3" i="24"/>
  <c r="H19" i="15"/>
  <c r="C4" i="24" s="1"/>
  <c r="F4" i="24" s="1"/>
  <c r="P17" i="15"/>
  <c r="E19" i="15"/>
  <c r="E4" i="24" s="1"/>
  <c r="O18" i="15"/>
  <c r="L17" i="15"/>
  <c r="N18" i="15"/>
  <c r="K4" i="24"/>
  <c r="J18" i="15"/>
  <c r="Q19" i="15"/>
  <c r="C17" i="15"/>
  <c r="D2" i="24" s="1"/>
  <c r="N17" i="15"/>
  <c r="B20" i="15"/>
  <c r="B5" i="24" s="1"/>
  <c r="I4" i="24"/>
  <c r="M4" i="24"/>
  <c r="E20" i="15"/>
  <c r="E5" i="24" s="1"/>
  <c r="Q17" i="15"/>
  <c r="L4" i="24"/>
  <c r="M2" i="24"/>
  <c r="H5" i="24"/>
  <c r="I3" i="24"/>
  <c r="F19" i="15"/>
  <c r="G4" i="24" s="1"/>
  <c r="K5" i="24"/>
  <c r="G18" i="15"/>
  <c r="I18" i="15"/>
  <c r="H2" i="24"/>
  <c r="Q20" i="15"/>
  <c r="L20" i="15"/>
  <c r="C19" i="15"/>
  <c r="D4" i="24" s="1"/>
  <c r="P19" i="15"/>
  <c r="I5" i="24"/>
  <c r="N19" i="15"/>
  <c r="P3" i="24"/>
  <c r="P2" i="24"/>
  <c r="R3" i="24"/>
  <c r="G17" i="15"/>
  <c r="O20" i="15"/>
  <c r="J2" i="24"/>
  <c r="F17" i="15"/>
  <c r="G2" i="24" s="1"/>
  <c r="S3" i="24"/>
  <c r="L18" i="15"/>
  <c r="P5" i="24"/>
  <c r="O3" i="24"/>
  <c r="F18" i="15"/>
  <c r="G3" i="24" s="1"/>
  <c r="N3" i="24"/>
  <c r="K20" i="15"/>
  <c r="N5" i="24"/>
  <c r="L19" i="15"/>
  <c r="M20" i="15"/>
  <c r="M17" i="15"/>
  <c r="I2" i="24"/>
  <c r="Q18" i="15"/>
  <c r="B18" i="15"/>
  <c r="B3" i="24" s="1"/>
  <c r="N2" i="24"/>
  <c r="B19" i="15"/>
  <c r="B4" i="24" s="1"/>
  <c r="K19" i="15"/>
  <c r="G20" i="15"/>
  <c r="P20" i="15"/>
  <c r="K18" i="15"/>
  <c r="E17" i="15"/>
  <c r="E2" i="24" s="1"/>
  <c r="M5" i="24"/>
  <c r="M3" i="24"/>
  <c r="R4" i="24"/>
  <c r="Q2" i="24"/>
  <c r="S4" i="24"/>
  <c r="Q4" i="24"/>
  <c r="I20" i="15"/>
  <c r="E18" i="15"/>
  <c r="E3" i="24" s="1"/>
  <c r="K17" i="15"/>
  <c r="P18" i="15"/>
  <c r="O5" i="24"/>
  <c r="O4" i="24"/>
  <c r="J19" i="15"/>
  <c r="M19" i="15"/>
  <c r="I19" i="15"/>
  <c r="J4" i="24"/>
  <c r="N4" i="24"/>
  <c r="J5" i="24"/>
  <c r="K2" i="24"/>
  <c r="H4" i="24"/>
  <c r="R2" i="24"/>
  <c r="K3" i="24"/>
  <c r="H18" i="15"/>
  <c r="C3" i="24" s="1"/>
  <c r="F3" i="24" s="1"/>
  <c r="C20" i="15"/>
  <c r="D5" i="24" s="1"/>
  <c r="O16" i="24"/>
  <c r="N37" i="15"/>
  <c r="O62" i="15"/>
  <c r="Q30" i="15"/>
  <c r="M12" i="24"/>
  <c r="Q24" i="24"/>
  <c r="G23" i="15"/>
  <c r="J15" i="24"/>
  <c r="R19" i="24"/>
  <c r="K17" i="24"/>
  <c r="E36" i="15"/>
  <c r="E21" i="24" s="1"/>
  <c r="E30" i="15"/>
  <c r="E15" i="24" s="1"/>
  <c r="I36" i="15"/>
  <c r="G31" i="15"/>
  <c r="C38" i="15"/>
  <c r="D23" i="24" s="1"/>
  <c r="H23" i="24"/>
  <c r="S14" i="24"/>
  <c r="Q15" i="24"/>
  <c r="H11" i="24"/>
  <c r="N19" i="24"/>
  <c r="P8" i="24"/>
  <c r="P21" i="15"/>
  <c r="B21" i="15"/>
  <c r="B6" i="24" s="1"/>
  <c r="F37" i="15"/>
  <c r="G22" i="24" s="1"/>
  <c r="M24" i="24"/>
  <c r="N27" i="15"/>
  <c r="N23" i="24"/>
  <c r="R16" i="24"/>
  <c r="O23" i="15"/>
  <c r="H18" i="24"/>
  <c r="J26" i="15"/>
  <c r="R18" i="24"/>
  <c r="M27" i="15"/>
  <c r="L27" i="15"/>
  <c r="S21" i="24"/>
  <c r="P11" i="24"/>
  <c r="G29" i="15"/>
  <c r="O22" i="15"/>
  <c r="S19" i="24"/>
  <c r="M17" i="24"/>
  <c r="Q25" i="15"/>
  <c r="H21" i="15"/>
  <c r="C6" i="24" s="1"/>
  <c r="F6" i="24" s="1"/>
  <c r="G35" i="15"/>
  <c r="Q34" i="15"/>
  <c r="L15" i="24"/>
  <c r="K23" i="15"/>
  <c r="P31" i="15"/>
  <c r="L7" i="24"/>
  <c r="K24" i="24"/>
  <c r="Q10" i="24"/>
  <c r="N11" i="24"/>
  <c r="M30" i="15"/>
  <c r="M34" i="15"/>
  <c r="I20" i="24"/>
  <c r="E24" i="15"/>
  <c r="E9" i="24" s="1"/>
  <c r="K20" i="24"/>
  <c r="N22" i="15"/>
  <c r="K23" i="24"/>
  <c r="I22" i="24"/>
  <c r="K27" i="15"/>
  <c r="M36" i="15"/>
  <c r="R10" i="24"/>
  <c r="P30" i="15"/>
  <c r="O29" i="15"/>
  <c r="O21" i="15"/>
  <c r="F21" i="15"/>
  <c r="G6" i="24" s="1"/>
  <c r="C35" i="15"/>
  <c r="D20" i="24" s="1"/>
  <c r="Q24" i="15"/>
  <c r="O11" i="24"/>
  <c r="N31" i="15"/>
  <c r="L24" i="15"/>
  <c r="C24" i="15"/>
  <c r="D9" i="24" s="1"/>
  <c r="M37" i="15"/>
  <c r="I14" i="24"/>
  <c r="G32" i="15"/>
  <c r="Q13" i="24"/>
  <c r="P15" i="24"/>
  <c r="N25" i="15"/>
  <c r="I23" i="15"/>
  <c r="I12" i="24"/>
  <c r="Q39" i="15"/>
  <c r="H13" i="24"/>
  <c r="L36" i="15"/>
  <c r="P24" i="24"/>
  <c r="M24" i="15"/>
  <c r="F36" i="15"/>
  <c r="G21" i="24" s="1"/>
  <c r="J21" i="24"/>
  <c r="N32" i="15"/>
  <c r="F24" i="15"/>
  <c r="G9" i="24" s="1"/>
  <c r="H29" i="15"/>
  <c r="C14" i="24" s="1"/>
  <c r="F14" i="24" s="1"/>
  <c r="O18" i="24"/>
  <c r="L13" i="24"/>
  <c r="H39" i="15"/>
  <c r="C24" i="24" s="1"/>
  <c r="F24" i="24" s="1"/>
  <c r="O34" i="15"/>
  <c r="B35" i="15"/>
  <c r="B20" i="24" s="1"/>
  <c r="H6" i="24"/>
  <c r="F23" i="15"/>
  <c r="G8" i="24" s="1"/>
  <c r="H8" i="24"/>
  <c r="S9" i="24"/>
  <c r="Q20" i="24"/>
  <c r="I37" i="15"/>
  <c r="L18" i="24"/>
  <c r="I16" i="24"/>
  <c r="L25" i="15"/>
  <c r="E31" i="15"/>
  <c r="E16" i="24" s="1"/>
  <c r="M21" i="15"/>
  <c r="H23" i="15"/>
  <c r="C8" i="24" s="1"/>
  <c r="F8" i="24" s="1"/>
  <c r="K33" i="15"/>
  <c r="R21" i="24"/>
  <c r="H25" i="15"/>
  <c r="C10" i="24" s="1"/>
  <c r="F10" i="24" s="1"/>
  <c r="K7" i="24"/>
  <c r="K15" i="24"/>
  <c r="I17" i="24"/>
  <c r="B39" i="15"/>
  <c r="B24" i="24" s="1"/>
  <c r="C30" i="15"/>
  <c r="D15" i="24" s="1"/>
  <c r="M20" i="24"/>
  <c r="O6" i="24"/>
  <c r="E37" i="15"/>
  <c r="E22" i="24" s="1"/>
  <c r="B29" i="15"/>
  <c r="B14" i="24" s="1"/>
  <c r="M39" i="15"/>
  <c r="N34" i="15"/>
  <c r="M22" i="24"/>
  <c r="L38" i="15"/>
  <c r="S13" i="24"/>
  <c r="J21" i="15"/>
  <c r="B38" i="15"/>
  <c r="B23" i="24" s="1"/>
  <c r="P34" i="15"/>
  <c r="B27" i="15"/>
  <c r="B12" i="24" s="1"/>
  <c r="Q16" i="24"/>
  <c r="Q22" i="15"/>
  <c r="E21" i="15"/>
  <c r="E6" i="24" s="1"/>
  <c r="J18" i="24"/>
  <c r="O24" i="15"/>
  <c r="L23" i="24"/>
  <c r="O23" i="24"/>
  <c r="L31" i="15"/>
  <c r="F30" i="15"/>
  <c r="G15" i="24" s="1"/>
  <c r="O12" i="24"/>
  <c r="P38" i="15"/>
  <c r="M22" i="15"/>
  <c r="N36" i="15"/>
  <c r="R15" i="24"/>
  <c r="K11" i="24"/>
  <c r="O8" i="24"/>
  <c r="O17" i="24"/>
  <c r="B37" i="15"/>
  <c r="B22" i="24" s="1"/>
  <c r="N20" i="24"/>
  <c r="H21" i="24"/>
  <c r="K14" i="24"/>
  <c r="Q21" i="24"/>
  <c r="P19" i="24"/>
  <c r="H27" i="15"/>
  <c r="C12" i="24" s="1"/>
  <c r="F12" i="24" s="1"/>
  <c r="F31" i="15"/>
  <c r="G16" i="24" s="1"/>
  <c r="F29" i="15"/>
  <c r="G14" i="24" s="1"/>
  <c r="L12" i="24"/>
  <c r="B24" i="15"/>
  <c r="B9" i="24" s="1"/>
  <c r="C37" i="15"/>
  <c r="D22" i="24" s="1"/>
  <c r="I29" i="15"/>
  <c r="L16" i="24"/>
  <c r="O14" i="24"/>
  <c r="L34" i="15"/>
  <c r="J19" i="24"/>
  <c r="O38" i="15"/>
  <c r="M16" i="24"/>
  <c r="N15" i="24"/>
  <c r="M32" i="15"/>
  <c r="C33" i="15"/>
  <c r="D18" i="24" s="1"/>
  <c r="N7" i="24"/>
  <c r="I9" i="24"/>
  <c r="R17" i="24"/>
  <c r="L37" i="15"/>
  <c r="I11" i="24"/>
  <c r="O25" i="15"/>
  <c r="R12" i="24"/>
  <c r="S12" i="24"/>
  <c r="R6" i="24"/>
  <c r="H7" i="24"/>
  <c r="G21" i="15"/>
  <c r="Q7" i="24"/>
  <c r="Q28" i="15"/>
  <c r="H10" i="24"/>
  <c r="S23" i="24"/>
  <c r="K13" i="24"/>
  <c r="P35" i="15"/>
  <c r="S17" i="24"/>
  <c r="G24" i="15"/>
  <c r="P7" i="24"/>
  <c r="R9" i="24"/>
  <c r="N18" i="24"/>
  <c r="F27" i="15"/>
  <c r="G12" i="24" s="1"/>
  <c r="J7" i="24"/>
  <c r="Q26" i="15"/>
  <c r="K8" i="24"/>
  <c r="I27" i="15"/>
  <c r="G22" i="15"/>
  <c r="P9" i="24"/>
  <c r="I31" i="15"/>
  <c r="N38" i="15"/>
  <c r="P16" i="24"/>
  <c r="J32" i="15"/>
  <c r="L9" i="24"/>
  <c r="K18" i="24"/>
  <c r="O15" i="24"/>
  <c r="O7" i="24"/>
  <c r="O28" i="15"/>
  <c r="O37" i="15"/>
  <c r="K19" i="24"/>
  <c r="M25" i="15"/>
  <c r="B23" i="15"/>
  <c r="B8" i="24" s="1"/>
  <c r="P28" i="15"/>
  <c r="C39" i="15"/>
  <c r="D24" i="24" s="1"/>
  <c r="G34" i="15"/>
  <c r="J16" i="24"/>
  <c r="O9" i="24"/>
  <c r="Q12" i="24"/>
  <c r="Q29" i="15"/>
  <c r="C31" i="15"/>
  <c r="D16" i="24" s="1"/>
  <c r="G26" i="15"/>
  <c r="P32" i="15"/>
  <c r="I24" i="15"/>
  <c r="K38" i="15"/>
  <c r="M14" i="24"/>
  <c r="J6" i="24"/>
  <c r="J33" i="15"/>
  <c r="N39" i="15"/>
  <c r="Q36" i="15"/>
  <c r="G27" i="15"/>
  <c r="M10" i="24"/>
  <c r="C29" i="15"/>
  <c r="D14" i="24" s="1"/>
  <c r="L24" i="24"/>
  <c r="P17" i="24"/>
  <c r="P25" i="15"/>
  <c r="N22" i="24"/>
  <c r="M28" i="15"/>
  <c r="G28" i="15"/>
  <c r="P6" i="24"/>
  <c r="Q23" i="24"/>
  <c r="Q19" i="24"/>
  <c r="E22" i="15"/>
  <c r="E7" i="24" s="1"/>
  <c r="O32" i="15"/>
  <c r="B30" i="15"/>
  <c r="B15" i="24" s="1"/>
  <c r="P39" i="15"/>
  <c r="M11" i="24"/>
  <c r="M19" i="24"/>
  <c r="J38" i="15"/>
  <c r="G39" i="15"/>
  <c r="B32" i="15"/>
  <c r="B17" i="24" s="1"/>
  <c r="E28" i="15"/>
  <c r="E13" i="24" s="1"/>
  <c r="I13" i="24"/>
  <c r="M23" i="15"/>
  <c r="M21" i="24"/>
  <c r="J30" i="15"/>
  <c r="Q18" i="24"/>
  <c r="J25" i="15"/>
  <c r="H17" i="24"/>
  <c r="B28" i="15"/>
  <c r="B13" i="24" s="1"/>
  <c r="L21" i="24"/>
  <c r="J36" i="15"/>
  <c r="Q11" i="24"/>
  <c r="L6" i="24"/>
  <c r="P24" i="15"/>
  <c r="R8" i="24"/>
  <c r="P14" i="24"/>
  <c r="O24" i="24"/>
  <c r="M6" i="24"/>
  <c r="P26" i="15"/>
  <c r="E32" i="15"/>
  <c r="E17" i="24" s="1"/>
  <c r="R11" i="24"/>
  <c r="K37" i="15"/>
  <c r="K24" i="15"/>
  <c r="C34" i="15"/>
  <c r="D19" i="24" s="1"/>
  <c r="R7" i="24"/>
  <c r="S20" i="24"/>
  <c r="O13" i="24"/>
  <c r="R14" i="24"/>
  <c r="O33" i="15"/>
  <c r="E33" i="15"/>
  <c r="E18" i="24" s="1"/>
  <c r="H35" i="15"/>
  <c r="C20" i="24" s="1"/>
  <c r="F20" i="24" s="1"/>
  <c r="H38" i="15"/>
  <c r="C23" i="24" s="1"/>
  <c r="F23" i="24" s="1"/>
  <c r="B31" i="15"/>
  <c r="B16" i="24" s="1"/>
  <c r="O26" i="15"/>
  <c r="I25" i="15"/>
  <c r="N23" i="15"/>
  <c r="K10" i="24"/>
  <c r="M13" i="24"/>
  <c r="S18" i="24"/>
  <c r="H22" i="24"/>
  <c r="H22" i="15"/>
  <c r="C7" i="24" s="1"/>
  <c r="F7" i="24" s="1"/>
  <c r="I32" i="15"/>
  <c r="K16" i="24"/>
  <c r="S15" i="24"/>
  <c r="Q35" i="15"/>
  <c r="K35" i="15"/>
  <c r="P23" i="24"/>
  <c r="K34" i="15"/>
  <c r="F25" i="15"/>
  <c r="G10" i="24" s="1"/>
  <c r="G33" i="15"/>
  <c r="Q27" i="15"/>
  <c r="J27" i="15"/>
  <c r="Q33" i="15"/>
  <c r="K31" i="15"/>
  <c r="P23" i="15"/>
  <c r="P37" i="15"/>
  <c r="F35" i="15"/>
  <c r="G20" i="24" s="1"/>
  <c r="Q38" i="15"/>
  <c r="L19" i="24"/>
  <c r="P33" i="15"/>
  <c r="H33" i="15"/>
  <c r="C18" i="24" s="1"/>
  <c r="F18" i="24" s="1"/>
  <c r="N29" i="15"/>
  <c r="I21" i="24"/>
  <c r="P27" i="15"/>
  <c r="J29" i="15"/>
  <c r="K6" i="24"/>
  <c r="I15" i="24"/>
  <c r="R22" i="24"/>
  <c r="H16" i="24"/>
  <c r="L28" i="15"/>
  <c r="H36" i="15"/>
  <c r="C21" i="24" s="1"/>
  <c r="F21" i="24" s="1"/>
  <c r="K30" i="15"/>
  <c r="J20" i="24"/>
  <c r="S16" i="24"/>
  <c r="E25" i="15"/>
  <c r="E10" i="24" s="1"/>
  <c r="L35" i="15"/>
  <c r="J11" i="24"/>
  <c r="I18" i="24"/>
  <c r="N28" i="15"/>
  <c r="Q14" i="24"/>
  <c r="H26" i="15"/>
  <c r="C11" i="24" s="1"/>
  <c r="F11" i="24" s="1"/>
  <c r="H15" i="24"/>
  <c r="J24" i="24"/>
  <c r="K12" i="24"/>
  <c r="L21" i="15"/>
  <c r="P13" i="24"/>
  <c r="J12" i="24"/>
  <c r="H19" i="24"/>
  <c r="C23" i="15"/>
  <c r="D8" i="24" s="1"/>
  <c r="Q31" i="15"/>
  <c r="J14" i="24"/>
  <c r="I22" i="15"/>
  <c r="G30" i="15"/>
  <c r="P18" i="24"/>
  <c r="L23" i="15"/>
  <c r="P10" i="24"/>
  <c r="I33" i="15"/>
  <c r="F34" i="15"/>
  <c r="G19" i="24" s="1"/>
  <c r="L30" i="15"/>
  <c r="M33" i="15"/>
  <c r="I39" i="15"/>
  <c r="N17" i="24"/>
  <c r="O35" i="15"/>
  <c r="K32" i="15"/>
  <c r="H37" i="15"/>
  <c r="C22" i="24" s="1"/>
  <c r="F22" i="24" s="1"/>
  <c r="E39" i="15"/>
  <c r="E24" i="24" s="1"/>
  <c r="P22" i="24"/>
  <c r="C36" i="15"/>
  <c r="D21" i="24" s="1"/>
  <c r="O21" i="24"/>
  <c r="L33" i="15"/>
  <c r="L8" i="24"/>
  <c r="H31" i="15"/>
  <c r="C16" i="24" s="1"/>
  <c r="F16" i="24" s="1"/>
  <c r="R20" i="24"/>
  <c r="H14" i="24"/>
  <c r="E26" i="15"/>
  <c r="E11" i="24" s="1"/>
  <c r="I19" i="24"/>
  <c r="K22" i="15"/>
  <c r="K39" i="15"/>
  <c r="F39" i="15"/>
  <c r="G24" i="24" s="1"/>
  <c r="M15" i="24"/>
  <c r="E23" i="15"/>
  <c r="E8" i="24" s="1"/>
  <c r="L22" i="15"/>
  <c r="N21" i="24"/>
  <c r="H24" i="15"/>
  <c r="C9" i="24" s="1"/>
  <c r="F9" i="24" s="1"/>
  <c r="C32" i="15"/>
  <c r="D17" i="24" s="1"/>
  <c r="M18" i="24"/>
  <c r="R23" i="24"/>
  <c r="Q22" i="24"/>
  <c r="P36" i="15"/>
  <c r="R13" i="24"/>
  <c r="I21" i="15"/>
  <c r="P20" i="24"/>
  <c r="P12" i="24"/>
  <c r="M8" i="24"/>
  <c r="L11" i="24"/>
  <c r="N24" i="15"/>
  <c r="I26" i="15"/>
  <c r="I10" i="24"/>
  <c r="J23" i="15"/>
  <c r="F32" i="15"/>
  <c r="G17" i="24" s="1"/>
  <c r="K28" i="15"/>
  <c r="K9" i="24"/>
  <c r="R24" i="24"/>
  <c r="N13" i="24"/>
  <c r="Q9" i="24"/>
  <c r="N21" i="15"/>
  <c r="M26" i="15"/>
  <c r="F38" i="15"/>
  <c r="G23" i="24" s="1"/>
  <c r="I23" i="24"/>
  <c r="K36" i="15"/>
  <c r="Q6" i="24"/>
  <c r="Q37" i="15"/>
  <c r="I35" i="15"/>
  <c r="M29" i="15"/>
  <c r="G37" i="15"/>
  <c r="Q32" i="15"/>
  <c r="C21" i="15"/>
  <c r="D6" i="24" s="1"/>
  <c r="F22" i="15"/>
  <c r="G7" i="24" s="1"/>
  <c r="S11" i="24"/>
  <c r="N9" i="24"/>
  <c r="L17" i="24"/>
  <c r="K25" i="15"/>
  <c r="J22" i="15"/>
  <c r="N8" i="24"/>
  <c r="O22" i="24"/>
  <c r="B36" i="15"/>
  <c r="B21" i="24" s="1"/>
  <c r="L20" i="24"/>
  <c r="C28" i="15"/>
  <c r="D13" i="24" s="1"/>
  <c r="O20" i="24"/>
  <c r="H28" i="15"/>
  <c r="C13" i="24" s="1"/>
  <c r="F13" i="24" s="1"/>
  <c r="O10" i="24"/>
  <c r="M7" i="24"/>
  <c r="L29" i="15"/>
  <c r="E27" i="15"/>
  <c r="E12" i="24" s="1"/>
  <c r="E35" i="15"/>
  <c r="E20" i="24" s="1"/>
  <c r="Q17" i="24"/>
  <c r="J39" i="15"/>
  <c r="K29" i="15"/>
  <c r="F28" i="15"/>
  <c r="G13" i="24" s="1"/>
  <c r="F26" i="15"/>
  <c r="G11" i="24" s="1"/>
  <c r="C27" i="15"/>
  <c r="D12" i="24" s="1"/>
  <c r="G36" i="15"/>
  <c r="J34" i="15"/>
  <c r="N26" i="15"/>
  <c r="P29" i="15"/>
  <c r="S6" i="24"/>
  <c r="B34" i="15"/>
  <c r="B19" i="24" s="1"/>
  <c r="O31" i="15"/>
  <c r="F33" i="15"/>
  <c r="G18" i="24" s="1"/>
  <c r="J22" i="24"/>
  <c r="H32" i="15"/>
  <c r="C17" i="24" s="1"/>
  <c r="F17" i="24" s="1"/>
  <c r="S24" i="24"/>
  <c r="J24" i="15"/>
  <c r="H20" i="24"/>
  <c r="B25" i="15"/>
  <c r="B10" i="24" s="1"/>
  <c r="M23" i="24"/>
  <c r="J35" i="15"/>
  <c r="J28" i="15"/>
  <c r="L14" i="24"/>
  <c r="C25" i="15"/>
  <c r="D10" i="24" s="1"/>
  <c r="S22" i="24"/>
  <c r="N14" i="24"/>
  <c r="H30" i="15"/>
  <c r="C15" i="24" s="1"/>
  <c r="F15" i="24" s="1"/>
  <c r="J31" i="15"/>
  <c r="E34" i="15"/>
  <c r="E19" i="24" s="1"/>
  <c r="S7" i="24"/>
  <c r="L32" i="15"/>
  <c r="Q21" i="15"/>
  <c r="L10" i="24"/>
  <c r="B22" i="15"/>
  <c r="B7" i="24" s="1"/>
  <c r="O39" i="15"/>
  <c r="O30" i="15"/>
  <c r="L22" i="24"/>
  <c r="O36" i="15"/>
  <c r="J13" i="24"/>
  <c r="M38" i="15"/>
  <c r="S8" i="24"/>
  <c r="H24" i="24"/>
  <c r="O27" i="15"/>
  <c r="Q23" i="15"/>
  <c r="N33" i="15"/>
  <c r="J8" i="24"/>
  <c r="N12" i="24"/>
  <c r="L39" i="15"/>
  <c r="I28" i="15"/>
  <c r="I24" i="24"/>
  <c r="K26" i="15"/>
  <c r="I38" i="15"/>
  <c r="J23" i="24"/>
  <c r="M9" i="24"/>
  <c r="C22" i="15"/>
  <c r="D7" i="24" s="1"/>
  <c r="B33" i="15"/>
  <c r="B18" i="24" s="1"/>
  <c r="K21" i="15"/>
  <c r="H12" i="24"/>
  <c r="J9" i="24"/>
  <c r="K22" i="24"/>
  <c r="M35" i="15"/>
  <c r="P22" i="15"/>
  <c r="J10" i="24"/>
  <c r="N10" i="24"/>
  <c r="G25" i="15"/>
  <c r="I7" i="24"/>
  <c r="N24" i="24"/>
  <c r="J17" i="24"/>
  <c r="L26" i="15"/>
  <c r="H9" i="24"/>
  <c r="O19" i="24"/>
  <c r="H34" i="15"/>
  <c r="C19" i="24" s="1"/>
  <c r="F19" i="24" s="1"/>
  <c r="C26" i="15"/>
  <c r="D11" i="24" s="1"/>
  <c r="I8" i="24"/>
  <c r="Q41" i="15"/>
  <c r="H45" i="15"/>
  <c r="C30" i="24" s="1"/>
  <c r="F30" i="24" s="1"/>
  <c r="L75" i="24"/>
  <c r="S10" i="24"/>
  <c r="E29" i="15"/>
  <c r="E14" i="24" s="1"/>
  <c r="B26" i="15"/>
  <c r="B11" i="24" s="1"/>
  <c r="B49" i="15"/>
  <c r="B34" i="24" s="1"/>
  <c r="G40" i="15"/>
  <c r="I66" i="24"/>
  <c r="O29" i="24"/>
  <c r="J41" i="15"/>
  <c r="I58" i="24"/>
  <c r="G70" i="15"/>
  <c r="N71" i="15"/>
  <c r="N76" i="15"/>
  <c r="R49" i="24"/>
  <c r="N52" i="15"/>
  <c r="R78" i="24"/>
  <c r="J59" i="15"/>
  <c r="B47" i="15"/>
  <c r="B32" i="24" s="1"/>
  <c r="F95" i="15"/>
  <c r="G80" i="24" s="1"/>
  <c r="Q50" i="15"/>
  <c r="C92" i="15"/>
  <c r="D77" i="24" s="1"/>
  <c r="J81" i="24"/>
  <c r="E56" i="15"/>
  <c r="E41" i="24" s="1"/>
  <c r="J77" i="24"/>
  <c r="H33" i="24"/>
  <c r="I86" i="15"/>
  <c r="H37" i="24"/>
  <c r="K70" i="24"/>
  <c r="Q53" i="15"/>
  <c r="P91" i="15"/>
  <c r="H49" i="24"/>
  <c r="P53" i="15"/>
  <c r="C55" i="15"/>
  <c r="D40" i="24" s="1"/>
  <c r="M64" i="15"/>
  <c r="O70" i="24"/>
  <c r="N70" i="24"/>
  <c r="I45" i="24"/>
  <c r="N57" i="15"/>
  <c r="M58" i="15"/>
  <c r="M90" i="15"/>
  <c r="C77" i="15"/>
  <c r="D62" i="24" s="1"/>
  <c r="P51" i="24"/>
  <c r="O42" i="24"/>
  <c r="Q72" i="24"/>
  <c r="Q63" i="15"/>
  <c r="H93" i="15"/>
  <c r="C78" i="24" s="1"/>
  <c r="F78" i="24" s="1"/>
  <c r="J42" i="24"/>
  <c r="H52" i="24"/>
  <c r="J63" i="24"/>
  <c r="B58" i="15"/>
  <c r="B43" i="24" s="1"/>
  <c r="O50" i="24"/>
  <c r="G96" i="15"/>
  <c r="I95" i="15"/>
  <c r="N59" i="15"/>
  <c r="L60" i="24"/>
  <c r="F65" i="15"/>
  <c r="G50" i="24" s="1"/>
  <c r="M57" i="15"/>
  <c r="P42" i="24"/>
  <c r="P54" i="15"/>
  <c r="Q32" i="24"/>
  <c r="N64" i="15"/>
  <c r="M73" i="24"/>
  <c r="M54" i="15"/>
  <c r="L81" i="15"/>
  <c r="R36" i="24"/>
  <c r="G48" i="15"/>
  <c r="N38" i="24"/>
  <c r="Q51" i="24"/>
  <c r="N61" i="15"/>
  <c r="I66" i="15"/>
  <c r="C51" i="15"/>
  <c r="D36" i="24" s="1"/>
  <c r="J40" i="24"/>
  <c r="K43" i="24"/>
  <c r="I70" i="15"/>
  <c r="R55" i="24"/>
  <c r="I50" i="15"/>
  <c r="M63" i="15"/>
  <c r="L49" i="24"/>
  <c r="C72" i="15"/>
  <c r="D57" i="24" s="1"/>
  <c r="F62" i="15"/>
  <c r="G47" i="24" s="1"/>
  <c r="L82" i="15"/>
  <c r="J39" i="24"/>
  <c r="Q60" i="24"/>
  <c r="E83" i="15"/>
  <c r="E68" i="24" s="1"/>
  <c r="K69" i="15"/>
  <c r="I35" i="24"/>
  <c r="E68" i="15"/>
  <c r="E53" i="24" s="1"/>
  <c r="O61" i="15"/>
  <c r="I46" i="24"/>
  <c r="E86" i="15"/>
  <c r="E71" i="24" s="1"/>
  <c r="F83" i="15"/>
  <c r="G68" i="24" s="1"/>
  <c r="E96" i="15"/>
  <c r="E81" i="24" s="1"/>
  <c r="N61" i="24"/>
  <c r="N72" i="15"/>
  <c r="M42" i="24"/>
  <c r="B73" i="15"/>
  <c r="B58" i="24" s="1"/>
  <c r="I41" i="24"/>
  <c r="H36" i="24"/>
  <c r="H55" i="15"/>
  <c r="C40" i="24" s="1"/>
  <c r="F40" i="24" s="1"/>
  <c r="B66" i="15"/>
  <c r="B51" i="24" s="1"/>
  <c r="Q27" i="24"/>
  <c r="K78" i="24"/>
  <c r="L40" i="24"/>
  <c r="I46" i="15"/>
  <c r="I57" i="15"/>
  <c r="K64" i="24"/>
  <c r="J33" i="24"/>
  <c r="E54" i="15"/>
  <c r="E39" i="24" s="1"/>
  <c r="M57" i="24"/>
  <c r="H69" i="15"/>
  <c r="C54" i="24" s="1"/>
  <c r="F54" i="24" s="1"/>
  <c r="M52" i="15"/>
  <c r="O67" i="24"/>
  <c r="M48" i="24"/>
  <c r="K81" i="15"/>
  <c r="N50" i="15"/>
  <c r="L72" i="15"/>
  <c r="F75" i="15"/>
  <c r="G60" i="24" s="1"/>
  <c r="J72" i="15"/>
  <c r="Q81" i="24"/>
  <c r="P36" i="24"/>
  <c r="P48" i="24"/>
  <c r="N80" i="24"/>
  <c r="G68" i="15"/>
  <c r="I62" i="24"/>
  <c r="H63" i="15"/>
  <c r="C48" i="24" s="1"/>
  <c r="F48" i="24" s="1"/>
  <c r="Q84" i="15"/>
  <c r="H39" i="24"/>
  <c r="F52" i="15"/>
  <c r="G37" i="24" s="1"/>
  <c r="Q73" i="24"/>
  <c r="C73" i="15"/>
  <c r="D58" i="24" s="1"/>
  <c r="P68" i="15"/>
  <c r="Q96" i="15"/>
  <c r="M37" i="24"/>
  <c r="O95" i="15"/>
  <c r="M82" i="15"/>
  <c r="N32" i="24"/>
  <c r="N77" i="15"/>
  <c r="J89" i="15"/>
  <c r="O90" i="15"/>
  <c r="P69" i="24"/>
  <c r="M66" i="24"/>
  <c r="J78" i="15"/>
  <c r="G79" i="15"/>
  <c r="M58" i="24"/>
  <c r="M83" i="15"/>
  <c r="E73" i="15"/>
  <c r="E58" i="24" s="1"/>
  <c r="F72" i="15"/>
  <c r="G57" i="24" s="1"/>
  <c r="J55" i="24"/>
  <c r="S50" i="24"/>
  <c r="R35" i="24"/>
  <c r="H86" i="15"/>
  <c r="C71" i="24" s="1"/>
  <c r="F71" i="24" s="1"/>
  <c r="C43" i="15"/>
  <c r="D28" i="24" s="1"/>
  <c r="P49" i="15"/>
  <c r="I44" i="24"/>
  <c r="P64" i="15"/>
  <c r="M34" i="24"/>
  <c r="C67" i="15"/>
  <c r="D52" i="24" s="1"/>
  <c r="K26" i="24"/>
  <c r="S44" i="24"/>
  <c r="I61" i="24"/>
  <c r="S73" i="24"/>
  <c r="H52" i="15"/>
  <c r="C37" i="24" s="1"/>
  <c r="F37" i="24" s="1"/>
  <c r="J88" i="15"/>
  <c r="F96" i="15"/>
  <c r="G81" i="24" s="1"/>
  <c r="J86" i="15"/>
  <c r="K42" i="24"/>
  <c r="H62" i="24"/>
  <c r="H77" i="24"/>
  <c r="P71" i="24"/>
  <c r="P53" i="24"/>
  <c r="O37" i="24"/>
  <c r="P40" i="24"/>
  <c r="O59" i="15"/>
  <c r="O82" i="15"/>
  <c r="O63" i="24"/>
  <c r="I87" i="15"/>
  <c r="B71" i="15"/>
  <c r="B56" i="24" s="1"/>
  <c r="B68" i="15"/>
  <c r="B53" i="24" s="1"/>
  <c r="K70" i="15"/>
  <c r="K31" i="24"/>
  <c r="H26" i="24"/>
  <c r="H85" i="15"/>
  <c r="C70" i="24" s="1"/>
  <c r="F70" i="24" s="1"/>
  <c r="I73" i="15"/>
  <c r="K65" i="24"/>
  <c r="P52" i="24"/>
  <c r="H66" i="15"/>
  <c r="C51" i="24" s="1"/>
  <c r="F51" i="24" s="1"/>
  <c r="G80" i="15"/>
  <c r="H96" i="15"/>
  <c r="C81" i="24" s="1"/>
  <c r="F81" i="24" s="1"/>
  <c r="Q78" i="24"/>
  <c r="M88" i="15"/>
  <c r="I38" i="24"/>
  <c r="L39" i="24"/>
  <c r="I58" i="15"/>
  <c r="P88" i="15"/>
  <c r="P28" i="24"/>
  <c r="M51" i="15"/>
  <c r="B57" i="15"/>
  <c r="B42" i="24" s="1"/>
  <c r="K51" i="15"/>
  <c r="I72" i="24"/>
  <c r="B67" i="15"/>
  <c r="B52" i="24" s="1"/>
  <c r="P40" i="15"/>
  <c r="N43" i="24"/>
  <c r="G61" i="15"/>
  <c r="L43" i="24"/>
  <c r="O66" i="24"/>
  <c r="Q36" i="24"/>
  <c r="M94" i="15"/>
  <c r="F61" i="15"/>
  <c r="G46" i="24" s="1"/>
  <c r="R66" i="24"/>
  <c r="M69" i="15"/>
  <c r="P47" i="15"/>
  <c r="N58" i="24"/>
  <c r="G69" i="15"/>
  <c r="S63" i="24"/>
  <c r="J45" i="15"/>
  <c r="R64" i="24"/>
  <c r="O85" i="15"/>
  <c r="J63" i="15"/>
  <c r="H69" i="24"/>
  <c r="O48" i="15"/>
  <c r="K73" i="15"/>
  <c r="Q53" i="24"/>
  <c r="I84" i="15"/>
  <c r="L53" i="24"/>
  <c r="S51" i="24"/>
  <c r="H41" i="24"/>
  <c r="Q58" i="24"/>
  <c r="F81" i="15"/>
  <c r="G66" i="24" s="1"/>
  <c r="F69" i="15"/>
  <c r="G54" i="24" s="1"/>
  <c r="S43" i="24"/>
  <c r="B41" i="15"/>
  <c r="B26" i="24" s="1"/>
  <c r="L79" i="24"/>
  <c r="L42" i="15"/>
  <c r="I62" i="15"/>
  <c r="O60" i="24"/>
  <c r="M33" i="24"/>
  <c r="I96" i="15"/>
  <c r="J51" i="15"/>
  <c r="H40" i="15"/>
  <c r="C25" i="24" s="1"/>
  <c r="F25" i="24" s="1"/>
  <c r="Q89" i="15"/>
  <c r="G46" i="15"/>
  <c r="P30" i="24"/>
  <c r="Q35" i="24"/>
  <c r="G47" i="15"/>
  <c r="E61" i="15"/>
  <c r="E46" i="24" s="1"/>
  <c r="N56" i="15"/>
  <c r="H53" i="15"/>
  <c r="C38" i="24" s="1"/>
  <c r="F38" i="24" s="1"/>
  <c r="N39" i="24"/>
  <c r="B55" i="15"/>
  <c r="B40" i="24" s="1"/>
  <c r="H88" i="15"/>
  <c r="C73" i="24" s="1"/>
  <c r="F73" i="24" s="1"/>
  <c r="N41" i="24"/>
  <c r="B51" i="15"/>
  <c r="B36" i="24" s="1"/>
  <c r="K78" i="15"/>
  <c r="L70" i="15"/>
  <c r="L65" i="24"/>
  <c r="Q65" i="15"/>
  <c r="S77" i="24"/>
  <c r="J67" i="15"/>
  <c r="C80" i="15"/>
  <c r="D65" i="24" s="1"/>
  <c r="L74" i="15"/>
  <c r="P67" i="15"/>
  <c r="P31" i="24"/>
  <c r="M79" i="15"/>
  <c r="P56" i="24"/>
  <c r="J47" i="15"/>
  <c r="S52" i="24"/>
  <c r="H75" i="24"/>
  <c r="C84" i="15"/>
  <c r="D69" i="24" s="1"/>
  <c r="J79" i="24"/>
  <c r="I45" i="15"/>
  <c r="H40" i="24"/>
  <c r="M55" i="15"/>
  <c r="R58" i="24"/>
  <c r="G75" i="15"/>
  <c r="M81" i="24"/>
  <c r="I80" i="24"/>
  <c r="S53" i="24"/>
  <c r="J73" i="24"/>
  <c r="L33" i="24"/>
  <c r="G63" i="15"/>
  <c r="P93" i="15"/>
  <c r="I64" i="15"/>
  <c r="M65" i="24"/>
  <c r="J85" i="15"/>
  <c r="O81" i="15"/>
  <c r="C57" i="15"/>
  <c r="D42" i="24" s="1"/>
  <c r="J66" i="15"/>
  <c r="K76" i="24"/>
  <c r="N67" i="15"/>
  <c r="P80" i="24"/>
  <c r="L80" i="24"/>
  <c r="E90" i="15"/>
  <c r="E75" i="24" s="1"/>
  <c r="P50" i="24"/>
  <c r="B76" i="15"/>
  <c r="B61" i="24" s="1"/>
  <c r="H71" i="24"/>
  <c r="M47" i="24"/>
  <c r="L32" i="24"/>
  <c r="P94" i="15"/>
  <c r="J69" i="15"/>
  <c r="G74" i="15"/>
  <c r="K66" i="15"/>
  <c r="M78" i="24"/>
  <c r="Q39" i="24"/>
  <c r="G56" i="15"/>
  <c r="E75" i="15"/>
  <c r="E60" i="24" s="1"/>
  <c r="R28" i="24"/>
  <c r="P54" i="24"/>
  <c r="G72" i="15"/>
  <c r="K58" i="15"/>
  <c r="F79" i="15"/>
  <c r="G64" i="24" s="1"/>
  <c r="G60" i="15"/>
  <c r="M41" i="24"/>
  <c r="J58" i="15"/>
  <c r="J29" i="24"/>
  <c r="L61" i="15"/>
  <c r="B82" i="15"/>
  <c r="B67" i="24" s="1"/>
  <c r="J69" i="24"/>
  <c r="I88" i="15"/>
  <c r="S30" i="24"/>
  <c r="L57" i="15"/>
  <c r="S27" i="24"/>
  <c r="I71" i="15"/>
  <c r="J52" i="24"/>
  <c r="R29" i="24"/>
  <c r="G84" i="15"/>
  <c r="R63" i="24"/>
  <c r="N45" i="24"/>
  <c r="L55" i="24"/>
  <c r="K77" i="24"/>
  <c r="O72" i="15"/>
  <c r="J30" i="24"/>
  <c r="R38" i="24"/>
  <c r="I74" i="24"/>
  <c r="F77" i="15"/>
  <c r="G62" i="24" s="1"/>
  <c r="O45" i="15"/>
  <c r="O75" i="15"/>
  <c r="I33" i="24"/>
  <c r="F92" i="15"/>
  <c r="G77" i="24" s="1"/>
  <c r="N46" i="15"/>
  <c r="E93" i="15"/>
  <c r="E78" i="24" s="1"/>
  <c r="M69" i="24"/>
  <c r="N55" i="24"/>
  <c r="K54" i="15"/>
  <c r="P83" i="15"/>
  <c r="J48" i="24"/>
  <c r="R51" i="24"/>
  <c r="Q74" i="24"/>
  <c r="R79" i="24"/>
  <c r="N92" i="15"/>
  <c r="J54" i="24"/>
  <c r="J36" i="24"/>
  <c r="M71" i="24"/>
  <c r="O70" i="15"/>
  <c r="H25" i="24"/>
  <c r="N50" i="24"/>
  <c r="I65" i="15"/>
  <c r="E53" i="15"/>
  <c r="E38" i="24" s="1"/>
  <c r="K79" i="15"/>
  <c r="N33" i="24"/>
  <c r="I69" i="24"/>
  <c r="E95" i="15"/>
  <c r="E80" i="24" s="1"/>
  <c r="P70" i="15"/>
  <c r="O79" i="15"/>
  <c r="I74" i="15"/>
  <c r="S78" i="24"/>
  <c r="Q94" i="15"/>
  <c r="J71" i="24"/>
  <c r="R60" i="24"/>
  <c r="I31" i="24"/>
  <c r="G88" i="15"/>
  <c r="K64" i="15"/>
  <c r="F54" i="15"/>
  <c r="G39" i="24" s="1"/>
  <c r="F51" i="15"/>
  <c r="G36" i="24" s="1"/>
  <c r="P64" i="24"/>
  <c r="B83" i="15"/>
  <c r="B68" i="24" s="1"/>
  <c r="M77" i="15"/>
  <c r="L60" i="15"/>
  <c r="L66" i="15"/>
  <c r="C75" i="15"/>
  <c r="D60" i="24" s="1"/>
  <c r="K80" i="24"/>
  <c r="Q64" i="15"/>
  <c r="I55" i="24"/>
  <c r="P57" i="24"/>
  <c r="P63" i="24"/>
  <c r="F50" i="15"/>
  <c r="G35" i="24" s="1"/>
  <c r="Q72" i="15"/>
  <c r="H66" i="24"/>
  <c r="B87" i="15"/>
  <c r="B72" i="24" s="1"/>
  <c r="S33" i="24"/>
  <c r="S65" i="24"/>
  <c r="M56" i="24"/>
  <c r="O63" i="15"/>
  <c r="M46" i="24"/>
  <c r="K74" i="24"/>
  <c r="O59" i="24"/>
  <c r="S76" i="24"/>
  <c r="L95" i="15"/>
  <c r="G64" i="15"/>
  <c r="M72" i="24"/>
  <c r="M47" i="15"/>
  <c r="K67" i="15"/>
  <c r="S69" i="24"/>
  <c r="C78" i="15"/>
  <c r="D63" i="24" s="1"/>
  <c r="O61" i="24"/>
  <c r="O53" i="15"/>
  <c r="R40" i="24"/>
  <c r="L94" i="15"/>
  <c r="J80" i="15"/>
  <c r="Q40" i="24"/>
  <c r="M93" i="15"/>
  <c r="K81" i="24"/>
  <c r="P66" i="15"/>
  <c r="K68" i="15"/>
  <c r="M67" i="15"/>
  <c r="R33" i="24"/>
  <c r="L88" i="15"/>
  <c r="H56" i="24"/>
  <c r="N76" i="24"/>
  <c r="F87" i="15"/>
  <c r="G72" i="24" s="1"/>
  <c r="M96" i="15"/>
  <c r="O33" i="24"/>
  <c r="F88" i="15"/>
  <c r="G73" i="24" s="1"/>
  <c r="F55" i="15"/>
  <c r="G40" i="24" s="1"/>
  <c r="R72" i="24"/>
  <c r="J62" i="24"/>
  <c r="L90" i="15"/>
  <c r="J82" i="15"/>
  <c r="M49" i="15"/>
  <c r="N73" i="15"/>
  <c r="H71" i="15"/>
  <c r="C56" i="24" s="1"/>
  <c r="F56" i="24" s="1"/>
  <c r="P92" i="15"/>
  <c r="M44" i="24"/>
  <c r="E59" i="15"/>
  <c r="E44" i="24" s="1"/>
  <c r="K51" i="24"/>
  <c r="K84" i="15"/>
  <c r="J55" i="15"/>
  <c r="M62" i="15"/>
  <c r="L86" i="15"/>
  <c r="J32" i="24"/>
  <c r="F67" i="15"/>
  <c r="G52" i="24" s="1"/>
  <c r="N86" i="15"/>
  <c r="J50" i="24"/>
  <c r="C50" i="15"/>
  <c r="D35" i="24" s="1"/>
  <c r="P35" i="24"/>
  <c r="P58" i="15"/>
  <c r="I67" i="24"/>
  <c r="G42" i="15"/>
  <c r="H78" i="15"/>
  <c r="C63" i="24" s="1"/>
  <c r="F63" i="24" s="1"/>
  <c r="K47" i="15"/>
  <c r="Q51" i="15"/>
  <c r="R67" i="24"/>
  <c r="C82" i="15"/>
  <c r="D67" i="24" s="1"/>
  <c r="N49" i="24"/>
  <c r="C61" i="15"/>
  <c r="D46" i="24" s="1"/>
  <c r="I67" i="15"/>
  <c r="H70" i="15"/>
  <c r="C55" i="24" s="1"/>
  <c r="F55" i="24" s="1"/>
  <c r="N60" i="15"/>
  <c r="S80" i="24"/>
  <c r="Q43" i="15"/>
  <c r="K87" i="15"/>
  <c r="B72" i="15"/>
  <c r="B57" i="24" s="1"/>
  <c r="O40" i="24"/>
  <c r="Q45" i="24"/>
  <c r="E43" i="15"/>
  <c r="E28" i="24" s="1"/>
  <c r="N68" i="15"/>
  <c r="R52" i="24"/>
  <c r="O87" i="15"/>
  <c r="R47" i="24"/>
  <c r="E80" i="15"/>
  <c r="E65" i="24" s="1"/>
  <c r="R50" i="24"/>
  <c r="M63" i="24"/>
  <c r="O41" i="15"/>
  <c r="K61" i="15"/>
  <c r="Q66" i="15"/>
  <c r="O78" i="15"/>
  <c r="L54" i="24"/>
  <c r="Q61" i="24"/>
  <c r="K38" i="24"/>
  <c r="N87" i="15"/>
  <c r="Q80" i="15"/>
  <c r="O68" i="24"/>
  <c r="S45" i="24"/>
  <c r="B75" i="15"/>
  <c r="B60" i="24" s="1"/>
  <c r="N79" i="24"/>
  <c r="N48" i="24"/>
  <c r="K43" i="15"/>
  <c r="N26" i="24"/>
  <c r="J91" i="15"/>
  <c r="N31" i="24"/>
  <c r="I47" i="24"/>
  <c r="J83" i="15"/>
  <c r="O32" i="24"/>
  <c r="O25" i="24"/>
  <c r="Q61" i="15"/>
  <c r="J34" i="24"/>
  <c r="H65" i="15"/>
  <c r="C50" i="24" s="1"/>
  <c r="F50" i="24" s="1"/>
  <c r="L50" i="15"/>
  <c r="G90" i="15"/>
  <c r="R37" i="24"/>
  <c r="O55" i="24"/>
  <c r="H59" i="15"/>
  <c r="C44" i="24" s="1"/>
  <c r="F44" i="24" s="1"/>
  <c r="J73" i="15"/>
  <c r="K49" i="24"/>
  <c r="O88" i="15"/>
  <c r="R32" i="24"/>
  <c r="E51" i="15"/>
  <c r="E36" i="24" s="1"/>
  <c r="F56" i="15"/>
  <c r="G41" i="24" s="1"/>
  <c r="C85" i="15"/>
  <c r="D70" i="24" s="1"/>
  <c r="P63" i="15"/>
  <c r="N65" i="15"/>
  <c r="Q78" i="15"/>
  <c r="C53" i="15"/>
  <c r="D38" i="24" s="1"/>
  <c r="J43" i="15"/>
  <c r="O34" i="24"/>
  <c r="S41" i="24"/>
  <c r="M89" i="15"/>
  <c r="Q76" i="15"/>
  <c r="P70" i="24"/>
  <c r="Q40" i="15"/>
  <c r="M80" i="24"/>
  <c r="C58" i="15"/>
  <c r="D43" i="24" s="1"/>
  <c r="E71" i="15"/>
  <c r="E56" i="24" s="1"/>
  <c r="R39" i="24"/>
  <c r="P61" i="15"/>
  <c r="S61" i="24"/>
  <c r="G62" i="15"/>
  <c r="P72" i="15"/>
  <c r="L44" i="15"/>
  <c r="J27" i="24"/>
  <c r="M66" i="15"/>
  <c r="M64" i="24"/>
  <c r="G87" i="15"/>
  <c r="P68" i="24"/>
  <c r="Q57" i="15"/>
  <c r="P81" i="15"/>
  <c r="P44" i="24"/>
  <c r="N55" i="15"/>
  <c r="K59" i="24"/>
  <c r="I70" i="24"/>
  <c r="R54" i="24"/>
  <c r="K37" i="24"/>
  <c r="F46" i="15"/>
  <c r="G31" i="24" s="1"/>
  <c r="O78" i="24"/>
  <c r="I63" i="24"/>
  <c r="L58" i="15"/>
  <c r="C76" i="15"/>
  <c r="D61" i="24" s="1"/>
  <c r="P82" i="15"/>
  <c r="K57" i="24"/>
  <c r="P48" i="15"/>
  <c r="B60" i="15"/>
  <c r="B45" i="24" s="1"/>
  <c r="E92" i="15"/>
  <c r="E77" i="24" s="1"/>
  <c r="H95" i="15"/>
  <c r="C80" i="24" s="1"/>
  <c r="F80" i="24" s="1"/>
  <c r="R43" i="24"/>
  <c r="S46" i="24"/>
  <c r="C42" i="15"/>
  <c r="D27" i="24" s="1"/>
  <c r="P86" i="15"/>
  <c r="H72" i="15"/>
  <c r="C57" i="24" s="1"/>
  <c r="F57" i="24" s="1"/>
  <c r="Q76" i="24"/>
  <c r="P45" i="15"/>
  <c r="F82" i="15"/>
  <c r="G67" i="24" s="1"/>
  <c r="M70" i="24"/>
  <c r="I50" i="24"/>
  <c r="I52" i="24"/>
  <c r="O77" i="24"/>
  <c r="L73" i="15"/>
  <c r="R61" i="24"/>
  <c r="L91" i="15"/>
  <c r="K62" i="24"/>
  <c r="L75" i="15"/>
  <c r="F59" i="15"/>
  <c r="G44" i="24" s="1"/>
  <c r="J74" i="24"/>
  <c r="I68" i="24"/>
  <c r="R30" i="24"/>
  <c r="J26" i="24"/>
  <c r="K53" i="15"/>
  <c r="K44" i="15"/>
  <c r="I78" i="15"/>
  <c r="J52" i="15"/>
  <c r="I78" i="24"/>
  <c r="K59" i="15"/>
  <c r="N74" i="15"/>
  <c r="L59" i="15"/>
  <c r="O31" i="24"/>
  <c r="K62" i="15"/>
  <c r="L56" i="24"/>
  <c r="K45" i="24"/>
  <c r="Q74" i="15"/>
  <c r="F63" i="15"/>
  <c r="G48" i="24" s="1"/>
  <c r="N42" i="24"/>
  <c r="O48" i="24"/>
  <c r="P74" i="15"/>
  <c r="H81" i="15"/>
  <c r="C66" i="24" s="1"/>
  <c r="F66" i="24" s="1"/>
  <c r="N47" i="15"/>
  <c r="H67" i="15"/>
  <c r="C52" i="24" s="1"/>
  <c r="F52" i="24" s="1"/>
  <c r="C91" i="15"/>
  <c r="D76" i="24" s="1"/>
  <c r="O49" i="15"/>
  <c r="O53" i="24"/>
  <c r="J53" i="24"/>
  <c r="F78" i="15"/>
  <c r="G63" i="24" s="1"/>
  <c r="Q83" i="15"/>
  <c r="P79" i="24"/>
  <c r="K40" i="15"/>
  <c r="O69" i="15"/>
  <c r="O49" i="24"/>
  <c r="C47" i="15"/>
  <c r="D32" i="24" s="1"/>
  <c r="Q92" i="15"/>
  <c r="S71" i="24"/>
  <c r="H82" i="15"/>
  <c r="C67" i="24" s="1"/>
  <c r="F67" i="24" s="1"/>
  <c r="S79" i="24"/>
  <c r="Q44" i="24"/>
  <c r="Q37" i="24"/>
  <c r="L78" i="15"/>
  <c r="P55" i="15"/>
  <c r="J44" i="15"/>
  <c r="M78" i="15"/>
  <c r="M60" i="15"/>
  <c r="Q79" i="24"/>
  <c r="N57" i="24"/>
  <c r="L64" i="24"/>
  <c r="R77" i="24"/>
  <c r="C93" i="15"/>
  <c r="D78" i="24" s="1"/>
  <c r="B91" i="15"/>
  <c r="B76" i="24" s="1"/>
  <c r="H38" i="24"/>
  <c r="M70" i="15"/>
  <c r="E46" i="15"/>
  <c r="E31" i="24" s="1"/>
  <c r="G52" i="15"/>
  <c r="M79" i="24"/>
  <c r="O66" i="15"/>
  <c r="F57" i="15"/>
  <c r="G42" i="24" s="1"/>
  <c r="R26" i="24"/>
  <c r="K69" i="24"/>
  <c r="G77" i="15"/>
  <c r="O30" i="24"/>
  <c r="Q54" i="15"/>
  <c r="H31" i="24"/>
  <c r="Q88" i="15"/>
  <c r="P59" i="15"/>
  <c r="J53" i="15"/>
  <c r="L45" i="15"/>
  <c r="L38" i="24"/>
  <c r="E91" i="15"/>
  <c r="E76" i="24" s="1"/>
  <c r="Q71" i="15"/>
  <c r="K42" i="15"/>
  <c r="Q45" i="15"/>
  <c r="R44" i="24"/>
  <c r="K72" i="15"/>
  <c r="H57" i="24"/>
  <c r="O76" i="24"/>
  <c r="B62" i="15"/>
  <c r="B47" i="24" s="1"/>
  <c r="L49" i="15"/>
  <c r="H27" i="24"/>
  <c r="C69" i="15"/>
  <c r="D54" i="24" s="1"/>
  <c r="B86" i="15"/>
  <c r="B71" i="24" s="1"/>
  <c r="C63" i="15"/>
  <c r="D48" i="24" s="1"/>
  <c r="H70" i="24"/>
  <c r="M56" i="15"/>
  <c r="N42" i="15"/>
  <c r="C62" i="15"/>
  <c r="D47" i="24" s="1"/>
  <c r="M62" i="24"/>
  <c r="P27" i="24"/>
  <c r="L29" i="24"/>
  <c r="H92" i="15"/>
  <c r="C77" i="24" s="1"/>
  <c r="F77" i="24" s="1"/>
  <c r="K85" i="15"/>
  <c r="F90" i="15"/>
  <c r="G75" i="24" s="1"/>
  <c r="P87" i="15"/>
  <c r="O47" i="24"/>
  <c r="J93" i="15"/>
  <c r="G89" i="15"/>
  <c r="K65" i="15"/>
  <c r="M53" i="15"/>
  <c r="P80" i="15"/>
  <c r="L68" i="15"/>
  <c r="L37" i="24"/>
  <c r="B40" i="15"/>
  <c r="B25" i="24" s="1"/>
  <c r="I54" i="15"/>
  <c r="H57" i="15"/>
  <c r="C42" i="24" s="1"/>
  <c r="F42" i="24" s="1"/>
  <c r="J66" i="24"/>
  <c r="Q77" i="15"/>
  <c r="L64" i="15"/>
  <c r="O72" i="24"/>
  <c r="H46" i="15"/>
  <c r="C31" i="24" s="1"/>
  <c r="F31" i="24" s="1"/>
  <c r="J57" i="15"/>
  <c r="C44" i="15"/>
  <c r="D29" i="24" s="1"/>
  <c r="B88" i="15"/>
  <c r="B73" i="24" s="1"/>
  <c r="J61" i="15"/>
  <c r="H64" i="24"/>
  <c r="L44" i="24"/>
  <c r="E40" i="15"/>
  <c r="E25" i="24" s="1"/>
  <c r="Q47" i="24"/>
  <c r="S67" i="24"/>
  <c r="C48" i="15"/>
  <c r="D33" i="24" s="1"/>
  <c r="L92" i="15"/>
  <c r="K60" i="15"/>
  <c r="H65" i="24"/>
  <c r="N89" i="15"/>
  <c r="J87" i="15"/>
  <c r="R73" i="24"/>
  <c r="K86" i="15"/>
  <c r="N40" i="24"/>
  <c r="J60" i="24"/>
  <c r="O69" i="24"/>
  <c r="H48" i="24"/>
  <c r="Q67" i="24"/>
  <c r="I85" i="15"/>
  <c r="L73" i="24"/>
  <c r="R46" i="24"/>
  <c r="S34" i="24"/>
  <c r="K25" i="24"/>
  <c r="B48" i="15"/>
  <c r="B33" i="24" s="1"/>
  <c r="O75" i="24"/>
  <c r="F89" i="15"/>
  <c r="G74" i="24" s="1"/>
  <c r="R68" i="24"/>
  <c r="R75" i="24"/>
  <c r="N82" i="15"/>
  <c r="K80" i="15"/>
  <c r="K94" i="15"/>
  <c r="I43" i="15"/>
  <c r="F41" i="15"/>
  <c r="G26" i="24" s="1"/>
  <c r="H81" i="24"/>
  <c r="Q79" i="15"/>
  <c r="K46" i="24"/>
  <c r="P46" i="24"/>
  <c r="O47" i="15"/>
  <c r="K48" i="24"/>
  <c r="B85" i="15"/>
  <c r="B70" i="24" s="1"/>
  <c r="O39" i="24"/>
  <c r="H61" i="15"/>
  <c r="C46" i="24" s="1"/>
  <c r="F46" i="24" s="1"/>
  <c r="P78" i="24"/>
  <c r="R27" i="24"/>
  <c r="P74" i="24"/>
  <c r="O58" i="15"/>
  <c r="J51" i="24"/>
  <c r="C65" i="15"/>
  <c r="D50" i="24" s="1"/>
  <c r="P75" i="24"/>
  <c r="B84" i="15"/>
  <c r="B69" i="24" s="1"/>
  <c r="P49" i="24"/>
  <c r="L69" i="15"/>
  <c r="S54" i="24"/>
  <c r="F73" i="15"/>
  <c r="G58" i="24" s="1"/>
  <c r="L45" i="24"/>
  <c r="I76" i="15"/>
  <c r="S58" i="24"/>
  <c r="H56" i="15"/>
  <c r="C41" i="24" s="1"/>
  <c r="F41" i="24" s="1"/>
  <c r="B90" i="15"/>
  <c r="B75" i="24" s="1"/>
  <c r="L51" i="15"/>
  <c r="H78" i="24"/>
  <c r="E78" i="15"/>
  <c r="E63" i="24" s="1"/>
  <c r="I71" i="24"/>
  <c r="J41" i="24"/>
  <c r="G55" i="15"/>
  <c r="L93" i="15"/>
  <c r="J79" i="15"/>
  <c r="R80" i="24"/>
  <c r="E49" i="15"/>
  <c r="E34" i="24" s="1"/>
  <c r="H77" i="15"/>
  <c r="C62" i="24" s="1"/>
  <c r="F62" i="24" s="1"/>
  <c r="S57" i="24"/>
  <c r="M75" i="15"/>
  <c r="O65" i="15"/>
  <c r="O46" i="15"/>
  <c r="J37" i="24"/>
  <c r="R45" i="24"/>
  <c r="N51" i="15"/>
  <c r="K33" i="24"/>
  <c r="G85" i="15"/>
  <c r="K57" i="15"/>
  <c r="N28" i="24"/>
  <c r="Q90" i="15"/>
  <c r="E84" i="15"/>
  <c r="E69" i="24" s="1"/>
  <c r="E67" i="15"/>
  <c r="E52" i="24" s="1"/>
  <c r="K72" i="24"/>
  <c r="K83" i="15"/>
  <c r="J48" i="15"/>
  <c r="G82" i="15"/>
  <c r="L69" i="24"/>
  <c r="M28" i="24"/>
  <c r="O51" i="24"/>
  <c r="H73" i="15"/>
  <c r="C58" i="24" s="1"/>
  <c r="F58" i="24" s="1"/>
  <c r="J90" i="15"/>
  <c r="K88" i="15"/>
  <c r="C81" i="15"/>
  <c r="D66" i="24" s="1"/>
  <c r="M61" i="15"/>
  <c r="C90" i="15"/>
  <c r="D75" i="24" s="1"/>
  <c r="F68" i="15"/>
  <c r="G53" i="24" s="1"/>
  <c r="L48" i="24"/>
  <c r="P65" i="24"/>
  <c r="H42" i="24"/>
  <c r="F94" i="15"/>
  <c r="G79" i="24" s="1"/>
  <c r="Q58" i="15"/>
  <c r="N52" i="24"/>
  <c r="N51" i="24"/>
  <c r="K66" i="24"/>
  <c r="N27" i="24"/>
  <c r="N68" i="24"/>
  <c r="Q62" i="15"/>
  <c r="S74" i="24"/>
  <c r="K90" i="15"/>
  <c r="S62" i="24"/>
  <c r="J54" i="15"/>
  <c r="Q77" i="24"/>
  <c r="Q50" i="24"/>
  <c r="K53" i="24"/>
  <c r="M68" i="15"/>
  <c r="Q41" i="24"/>
  <c r="N81" i="15"/>
  <c r="J56" i="24"/>
  <c r="I60" i="15"/>
  <c r="O38" i="24"/>
  <c r="S47" i="24"/>
  <c r="Q86" i="15"/>
  <c r="R41" i="24"/>
  <c r="L25" i="24"/>
  <c r="P43" i="15"/>
  <c r="L40" i="15"/>
  <c r="C89" i="15"/>
  <c r="D74" i="24" s="1"/>
  <c r="K96" i="15"/>
  <c r="O64" i="24"/>
  <c r="J75" i="24"/>
  <c r="N88" i="15"/>
  <c r="Q48" i="15"/>
  <c r="P73" i="15"/>
  <c r="E69" i="15"/>
  <c r="E54" i="24" s="1"/>
  <c r="M75" i="24"/>
  <c r="C60" i="15"/>
  <c r="D45" i="24" s="1"/>
  <c r="Q87" i="15"/>
  <c r="Q71" i="24"/>
  <c r="F80" i="15"/>
  <c r="G65" i="24" s="1"/>
  <c r="J49" i="24"/>
  <c r="G53" i="15"/>
  <c r="K63" i="24"/>
  <c r="K67" i="24"/>
  <c r="K63" i="15"/>
  <c r="S40" i="24"/>
  <c r="O44" i="24"/>
  <c r="Q49" i="24"/>
  <c r="B46" i="15"/>
  <c r="B31" i="24" s="1"/>
  <c r="L41" i="24"/>
  <c r="I48" i="15"/>
  <c r="B80" i="15"/>
  <c r="B65" i="24" s="1"/>
  <c r="E58" i="15"/>
  <c r="E43" i="24" s="1"/>
  <c r="Q73" i="15"/>
  <c r="K55" i="15"/>
  <c r="H35" i="24"/>
  <c r="E72" i="15"/>
  <c r="E57" i="24" s="1"/>
  <c r="M61" i="24"/>
  <c r="Q63" i="24"/>
  <c r="J72" i="24"/>
  <c r="K32" i="24"/>
  <c r="P69" i="15"/>
  <c r="K93" i="15"/>
  <c r="Q57" i="24"/>
  <c r="N36" i="24"/>
  <c r="H61" i="24"/>
  <c r="P59" i="24"/>
  <c r="N54" i="15"/>
  <c r="J74" i="15"/>
  <c r="Q62" i="24"/>
  <c r="J56" i="15"/>
  <c r="H91" i="15"/>
  <c r="C76" i="24" s="1"/>
  <c r="F76" i="24" s="1"/>
  <c r="N63" i="15"/>
  <c r="S59" i="24"/>
  <c r="P60" i="15"/>
  <c r="P75" i="15"/>
  <c r="Q59" i="24"/>
  <c r="Q60" i="15"/>
  <c r="O54" i="15"/>
  <c r="O73" i="24"/>
  <c r="C64" i="15"/>
  <c r="D49" i="24" s="1"/>
  <c r="Q34" i="24"/>
  <c r="Q69" i="15"/>
  <c r="M32" i="24"/>
  <c r="E89" i="15"/>
  <c r="E74" i="24" s="1"/>
  <c r="G49" i="15"/>
  <c r="M85" i="15"/>
  <c r="Q55" i="15"/>
  <c r="O77" i="15"/>
  <c r="N56" i="24"/>
  <c r="H89" i="15"/>
  <c r="C74" i="24" s="1"/>
  <c r="F74" i="24" s="1"/>
  <c r="J60" i="15"/>
  <c r="O43" i="15"/>
  <c r="M53" i="22"/>
  <c r="N53" i="22" s="1"/>
  <c r="C12" i="18" s="1"/>
  <c r="N52" i="22"/>
  <c r="D17" i="18" l="1"/>
  <c r="B16" i="18"/>
  <c r="B17" i="18"/>
  <c r="D16" i="18"/>
  <c r="D15" i="18"/>
  <c r="B15" i="18"/>
  <c r="D14" i="18"/>
  <c r="B14" i="18"/>
  <c r="D13" i="18"/>
  <c r="B13" i="18"/>
  <c r="D12" i="18"/>
  <c r="B12" i="18"/>
</calcChain>
</file>

<file path=xl/comments1.xml><?xml version="1.0" encoding="utf-8"?>
<comments xmlns="http://schemas.openxmlformats.org/spreadsheetml/2006/main">
  <authors>
    <author>watanabe</author>
    <author>gakusei6</author>
    <author>Ru</author>
    <author>RU</author>
  </authors>
  <commentList>
    <comment ref="AK2" authorId="0" shapeId="0">
      <text>
        <r>
          <rPr>
            <sz val="9"/>
            <color indexed="81"/>
            <rFont val="ＭＳ Ｐゴシック"/>
            <family val="3"/>
            <charset val="128"/>
          </rPr>
          <t xml:space="preserve">出場できる種目を
必ずご確認下さい
</t>
        </r>
      </text>
    </comment>
    <comment ref="AL2" authorId="0" shapeId="0">
      <text>
        <r>
          <rPr>
            <sz val="9"/>
            <color indexed="81"/>
            <rFont val="ＭＳ Ｐゴシック"/>
            <family val="3"/>
            <charset val="128"/>
          </rPr>
          <t xml:space="preserve">出場できる種目を
必ずご確認下さい
</t>
        </r>
      </text>
    </comment>
    <comment ref="A3" authorId="1" shapeId="0">
      <text>
        <r>
          <rPr>
            <sz val="9"/>
            <color indexed="81"/>
            <rFont val="ＭＳ Ｐゴシック"/>
            <family val="3"/>
            <charset val="128"/>
          </rPr>
          <t>氏名を入力すると
自動で付番されます</t>
        </r>
      </text>
    </comment>
    <comment ref="D3" authorId="2" shapeId="0">
      <text>
        <r>
          <rPr>
            <sz val="9"/>
            <color indexed="81"/>
            <rFont val="ＭＳ Ｐゴシック"/>
            <family val="3"/>
            <charset val="128"/>
          </rPr>
          <t>姓と名の間に
半角スペース
を挿入して下さい</t>
        </r>
      </text>
    </comment>
    <comment ref="E3" authorId="2" shapeId="0">
      <text>
        <r>
          <rPr>
            <sz val="9"/>
            <color indexed="81"/>
            <rFont val="ＭＳ Ｐゴシック"/>
            <family val="3"/>
            <charset val="128"/>
          </rPr>
          <t>半角カタカナで入力
姓と名の間に
半角スペースを挿入</t>
        </r>
      </text>
    </comment>
    <comment ref="G3" authorId="0" shapeId="0">
      <text>
        <r>
          <rPr>
            <sz val="9"/>
            <color indexed="81"/>
            <rFont val="ＭＳ Ｐゴシック"/>
            <family val="3"/>
            <charset val="128"/>
          </rPr>
          <t xml:space="preserve">半角数字を入力
</t>
        </r>
      </text>
    </comment>
    <comment ref="I3" authorId="0" shapeId="0">
      <text>
        <r>
          <rPr>
            <sz val="9"/>
            <color indexed="81"/>
            <rFont val="ＭＳ Ｐゴシック"/>
            <family val="3"/>
            <charset val="128"/>
          </rPr>
          <t>健康状態を選択</t>
        </r>
      </text>
    </comment>
    <comment ref="J3" authorId="0" shapeId="0">
      <text>
        <r>
          <rPr>
            <sz val="9"/>
            <color indexed="81"/>
            <rFont val="ＭＳ Ｐゴシック"/>
            <family val="3"/>
            <charset val="128"/>
          </rPr>
          <t xml:space="preserve">種目を選択
</t>
        </r>
      </text>
    </comment>
    <comment ref="K3" authorId="2" shapeId="0">
      <text>
        <r>
          <rPr>
            <sz val="9"/>
            <color indexed="81"/>
            <rFont val="ＭＳ Ｐゴシック"/>
            <family val="3"/>
            <charset val="128"/>
          </rPr>
          <t>トラックは 1/100 まで
フィールドの単位は㎝（例）11秒00→1100
　　9分30秒00→93000
　　5m00→500</t>
        </r>
      </text>
    </comment>
    <comment ref="L3" authorId="0" shapeId="0">
      <text>
        <r>
          <rPr>
            <sz val="9"/>
            <color indexed="81"/>
            <rFont val="ＭＳ Ｐゴシック"/>
            <family val="3"/>
            <charset val="128"/>
          </rPr>
          <t>種目を選択</t>
        </r>
      </text>
    </comment>
    <comment ref="M3" authorId="2" shapeId="0">
      <text>
        <r>
          <rPr>
            <sz val="9"/>
            <color indexed="81"/>
            <rFont val="ＭＳ Ｐゴシック"/>
            <family val="3"/>
            <charset val="128"/>
          </rPr>
          <t>トラックは 1/100 まで
フィールドの単位は㎝（例）11秒00→1100
　　9分30秒00→93000
　　5m00→500</t>
        </r>
      </text>
    </comment>
    <comment ref="P3" authorId="0" shapeId="0">
      <text>
        <r>
          <rPr>
            <sz val="9"/>
            <color indexed="81"/>
            <rFont val="ＭＳ Ｐゴシック"/>
            <family val="3"/>
            <charset val="128"/>
          </rPr>
          <t xml:space="preserve">出場者は
○を選択
</t>
        </r>
      </text>
    </comment>
    <comment ref="Q3" authorId="0" shapeId="0">
      <text>
        <r>
          <rPr>
            <sz val="9"/>
            <color indexed="81"/>
            <rFont val="ＭＳ Ｐゴシック"/>
            <family val="3"/>
            <charset val="128"/>
          </rPr>
          <t xml:space="preserve">出場者は
○を選択
</t>
        </r>
      </text>
    </comment>
    <comment ref="S3" authorId="0" shapeId="0">
      <text>
        <r>
          <rPr>
            <sz val="9"/>
            <color indexed="81"/>
            <rFont val="ＭＳ Ｐゴシック"/>
            <family val="3"/>
            <charset val="128"/>
          </rPr>
          <t xml:space="preserve">種目を選択
</t>
        </r>
      </text>
    </comment>
    <comment ref="T3" authorId="0" shapeId="0">
      <text>
        <r>
          <rPr>
            <sz val="9"/>
            <color indexed="81"/>
            <rFont val="ＭＳ Ｐゴシック"/>
            <family val="3"/>
            <charset val="128"/>
          </rPr>
          <t>得点対象者は○を選択</t>
        </r>
      </text>
    </comment>
    <comment ref="U3" authorId="2" shapeId="0">
      <text>
        <r>
          <rPr>
            <sz val="9"/>
            <color indexed="81"/>
            <rFont val="ＭＳ Ｐゴシック"/>
            <family val="3"/>
            <charset val="128"/>
          </rPr>
          <t>トラックは 1/100 まで
フィールドの単位は㎝（例）11秒00→1100
　　9分30秒00→93000
　　5m00→500</t>
        </r>
      </text>
    </comment>
    <comment ref="V3" authorId="0" shapeId="0">
      <text>
        <r>
          <rPr>
            <sz val="9"/>
            <color indexed="81"/>
            <rFont val="ＭＳ Ｐゴシック"/>
            <family val="3"/>
            <charset val="128"/>
          </rPr>
          <t xml:space="preserve">種目を選択
</t>
        </r>
      </text>
    </comment>
    <comment ref="W3" authorId="0" shapeId="0">
      <text>
        <r>
          <rPr>
            <sz val="9"/>
            <color indexed="81"/>
            <rFont val="ＭＳ Ｐゴシック"/>
            <family val="3"/>
            <charset val="128"/>
          </rPr>
          <t>得点対象者は○を選択</t>
        </r>
      </text>
    </comment>
    <comment ref="X3" authorId="2" shapeId="0">
      <text>
        <r>
          <rPr>
            <sz val="9"/>
            <color indexed="81"/>
            <rFont val="ＭＳ Ｐゴシック"/>
            <family val="3"/>
            <charset val="128"/>
          </rPr>
          <t>トラックは 1/100 まで
フィールドの単位は㎝（例）11秒00→1100
　　9分30秒00→93000
　　5m00→500</t>
        </r>
      </text>
    </comment>
    <comment ref="Y3" authorId="0" shapeId="0">
      <text>
        <r>
          <rPr>
            <sz val="9"/>
            <color indexed="81"/>
            <rFont val="ＭＳ Ｐゴシック"/>
            <family val="3"/>
            <charset val="128"/>
          </rPr>
          <t>出場学生で監督，コーチ，マネージャーを兼ねる場合に選択</t>
        </r>
      </text>
    </comment>
    <comment ref="A4" authorId="3" shapeId="0">
      <text>
        <r>
          <rPr>
            <b/>
            <sz val="9"/>
            <color indexed="81"/>
            <rFont val="ＭＳ Ｐゴシック"/>
            <family val="3"/>
            <charset val="128"/>
          </rPr>
          <t>氏名を入力すると
自動で付番されます</t>
        </r>
      </text>
    </comment>
    <comment ref="D4" authorId="2" shapeId="0">
      <text>
        <r>
          <rPr>
            <sz val="9"/>
            <color indexed="81"/>
            <rFont val="ＭＳ Ｐゴシック"/>
            <family val="3"/>
            <charset val="128"/>
          </rPr>
          <t>姓と名の間に
半角スペース
を挿入して下さい</t>
        </r>
      </text>
    </comment>
    <comment ref="E4" authorId="2" shapeId="0">
      <text>
        <r>
          <rPr>
            <sz val="9"/>
            <color indexed="81"/>
            <rFont val="ＭＳ Ｐゴシック"/>
            <family val="3"/>
            <charset val="128"/>
          </rPr>
          <t>半角カタカナで入力
姓と名の間に
半角スペースを挿入</t>
        </r>
      </text>
    </comment>
    <comment ref="G4" authorId="0" shapeId="0">
      <text>
        <r>
          <rPr>
            <sz val="9"/>
            <color indexed="81"/>
            <rFont val="ＭＳ Ｐゴシック"/>
            <family val="3"/>
            <charset val="128"/>
          </rPr>
          <t xml:space="preserve">半角数字を入力
</t>
        </r>
      </text>
    </comment>
    <comment ref="I4" authorId="0" shapeId="0">
      <text>
        <r>
          <rPr>
            <sz val="9"/>
            <color indexed="81"/>
            <rFont val="ＭＳ Ｐゴシック"/>
            <family val="3"/>
            <charset val="128"/>
          </rPr>
          <t>健康状態を選択</t>
        </r>
      </text>
    </comment>
    <comment ref="J4" authorId="0" shapeId="0">
      <text>
        <r>
          <rPr>
            <sz val="9"/>
            <color indexed="81"/>
            <rFont val="ＭＳ Ｐゴシック"/>
            <family val="3"/>
            <charset val="128"/>
          </rPr>
          <t xml:space="preserve">種目を選択
</t>
        </r>
      </text>
    </comment>
    <comment ref="K4" authorId="2" shapeId="0">
      <text>
        <r>
          <rPr>
            <sz val="9"/>
            <color indexed="81"/>
            <rFont val="ＭＳ Ｐゴシック"/>
            <family val="3"/>
            <charset val="128"/>
          </rPr>
          <t>トラックは 1/100 まで
フィールドの単位は㎝（例）11秒00→1100
　　9分30秒00→93000
　　5m00→500</t>
        </r>
      </text>
    </comment>
    <comment ref="L4" authorId="0" shapeId="0">
      <text>
        <r>
          <rPr>
            <sz val="9"/>
            <color indexed="81"/>
            <rFont val="ＭＳ Ｐゴシック"/>
            <family val="3"/>
            <charset val="128"/>
          </rPr>
          <t>種目を選択</t>
        </r>
      </text>
    </comment>
    <comment ref="M4" authorId="2" shapeId="0">
      <text>
        <r>
          <rPr>
            <sz val="9"/>
            <color indexed="81"/>
            <rFont val="ＭＳ Ｐゴシック"/>
            <family val="3"/>
            <charset val="128"/>
          </rPr>
          <t>トラックは 1/100 まで
フィールドの単位は㎝（例）11秒00→1100
　　9分30秒00→93000
　　5m00→500</t>
        </r>
      </text>
    </comment>
    <comment ref="P4" authorId="0" shapeId="0">
      <text>
        <r>
          <rPr>
            <sz val="9"/>
            <color indexed="81"/>
            <rFont val="ＭＳ Ｐゴシック"/>
            <family val="3"/>
            <charset val="128"/>
          </rPr>
          <t xml:space="preserve">出場者は
○を選択
</t>
        </r>
      </text>
    </comment>
    <comment ref="Q4" authorId="0" shapeId="0">
      <text>
        <r>
          <rPr>
            <sz val="9"/>
            <color indexed="81"/>
            <rFont val="ＭＳ Ｐゴシック"/>
            <family val="3"/>
            <charset val="128"/>
          </rPr>
          <t xml:space="preserve">出場者は
○を選択
</t>
        </r>
      </text>
    </comment>
    <comment ref="S4" authorId="0" shapeId="0">
      <text>
        <r>
          <rPr>
            <sz val="9"/>
            <color indexed="81"/>
            <rFont val="ＭＳ Ｐゴシック"/>
            <family val="3"/>
            <charset val="128"/>
          </rPr>
          <t xml:space="preserve">種目を選択
</t>
        </r>
      </text>
    </comment>
    <comment ref="T4" authorId="0" shapeId="0">
      <text>
        <r>
          <rPr>
            <sz val="9"/>
            <color indexed="81"/>
            <rFont val="ＭＳ Ｐゴシック"/>
            <family val="3"/>
            <charset val="128"/>
          </rPr>
          <t>得点対象者は○を選択</t>
        </r>
      </text>
    </comment>
    <comment ref="U4" authorId="2" shapeId="0">
      <text>
        <r>
          <rPr>
            <sz val="9"/>
            <color indexed="81"/>
            <rFont val="ＭＳ Ｐゴシック"/>
            <family val="3"/>
            <charset val="128"/>
          </rPr>
          <t>トラックは 1/100 まで
フィールドの単位は㎝（例）11秒00→1100
　　9分30秒00→93000
　　5m00→500</t>
        </r>
      </text>
    </comment>
    <comment ref="V4" authorId="0" shapeId="0">
      <text>
        <r>
          <rPr>
            <sz val="9"/>
            <color indexed="81"/>
            <rFont val="ＭＳ Ｐゴシック"/>
            <family val="3"/>
            <charset val="128"/>
          </rPr>
          <t xml:space="preserve">種目を選択
</t>
        </r>
      </text>
    </comment>
    <comment ref="W4" authorId="0" shapeId="0">
      <text>
        <r>
          <rPr>
            <sz val="9"/>
            <color indexed="81"/>
            <rFont val="ＭＳ Ｐゴシック"/>
            <family val="3"/>
            <charset val="128"/>
          </rPr>
          <t>得点対象者は○を選択</t>
        </r>
      </text>
    </comment>
    <comment ref="X4" authorId="2" shapeId="0">
      <text>
        <r>
          <rPr>
            <sz val="9"/>
            <color indexed="81"/>
            <rFont val="ＭＳ Ｐゴシック"/>
            <family val="3"/>
            <charset val="128"/>
          </rPr>
          <t>トラックは 1/100 まで
フィールドの単位は㎝（例）11秒00→1100
　　9分30秒00→93000
　　5m00→500</t>
        </r>
      </text>
    </comment>
    <comment ref="Y4" authorId="0" shapeId="0">
      <text>
        <r>
          <rPr>
            <sz val="9"/>
            <color indexed="81"/>
            <rFont val="ＭＳ Ｐゴシック"/>
            <family val="3"/>
            <charset val="128"/>
          </rPr>
          <t>出場学生で監督，コーチ，マネージャーを兼ねる場合に選択</t>
        </r>
      </text>
    </comment>
  </commentList>
</comments>
</file>

<file path=xl/comments2.xml><?xml version="1.0" encoding="utf-8"?>
<comments xmlns="http://schemas.openxmlformats.org/spreadsheetml/2006/main">
  <authors>
    <author>gakusei6</author>
    <author>Ru</author>
    <author>watanabe</author>
  </authors>
  <commentList>
    <comment ref="A3" authorId="0" shapeId="0">
      <text>
        <r>
          <rPr>
            <sz val="9"/>
            <color indexed="81"/>
            <rFont val="ＭＳ Ｐゴシック"/>
            <family val="3"/>
            <charset val="128"/>
          </rPr>
          <t>氏名を入力すると
自動で付番されます</t>
        </r>
      </text>
    </comment>
    <comment ref="D3" authorId="1" shapeId="0">
      <text>
        <r>
          <rPr>
            <sz val="9"/>
            <color indexed="81"/>
            <rFont val="ＭＳ Ｐゴシック"/>
            <family val="3"/>
            <charset val="128"/>
          </rPr>
          <t>姓と名の間に
半角スペースを挿入</t>
        </r>
      </text>
    </comment>
    <comment ref="E3" authorId="1" shapeId="0">
      <text>
        <r>
          <rPr>
            <sz val="9"/>
            <color indexed="81"/>
            <rFont val="ＭＳ Ｐゴシック"/>
            <family val="3"/>
            <charset val="128"/>
          </rPr>
          <t>半角カタカナで入力
姓と名の間半角スペースを挿入</t>
        </r>
      </text>
    </comment>
    <comment ref="G3" authorId="2" shapeId="0">
      <text>
        <r>
          <rPr>
            <sz val="9"/>
            <color indexed="81"/>
            <rFont val="ＭＳ Ｐゴシック"/>
            <family val="3"/>
            <charset val="128"/>
          </rPr>
          <t xml:space="preserve">学年を選択
</t>
        </r>
      </text>
    </comment>
    <comment ref="H3" authorId="2" shapeId="0">
      <text>
        <r>
          <rPr>
            <sz val="9"/>
            <color indexed="81"/>
            <rFont val="ＭＳ Ｐゴシック"/>
            <family val="3"/>
            <charset val="128"/>
          </rPr>
          <t>男女別を選択</t>
        </r>
      </text>
    </comment>
    <comment ref="I3" authorId="2" shapeId="0">
      <text>
        <r>
          <rPr>
            <sz val="9"/>
            <color indexed="81"/>
            <rFont val="ＭＳ Ｐゴシック"/>
            <family val="3"/>
            <charset val="128"/>
          </rPr>
          <t>健康状態を選択</t>
        </r>
      </text>
    </comment>
    <comment ref="J3" authorId="2" shapeId="0">
      <text>
        <r>
          <rPr>
            <sz val="9"/>
            <color indexed="81"/>
            <rFont val="ＭＳ Ｐゴシック"/>
            <family val="3"/>
            <charset val="128"/>
          </rPr>
          <t xml:space="preserve">種目を選択
</t>
        </r>
      </text>
    </comment>
    <comment ref="K3" authorId="2" shapeId="0">
      <text>
        <r>
          <rPr>
            <sz val="9"/>
            <color indexed="81"/>
            <rFont val="ＭＳ Ｐゴシック"/>
            <family val="3"/>
            <charset val="128"/>
          </rPr>
          <t>得点対象
は○を選択</t>
        </r>
      </text>
    </comment>
    <comment ref="L3" authorId="0" shapeId="0">
      <text>
        <r>
          <rPr>
            <sz val="9"/>
            <color indexed="81"/>
            <rFont val="ＭＳ Ｐゴシック"/>
            <family val="3"/>
            <charset val="128"/>
          </rPr>
          <t>トラックは1/100，フィールドは㎝単位
（例）12秒00→1200　　9分30秒00→93000　　5m00→500</t>
        </r>
      </text>
    </comment>
    <comment ref="M3" authorId="2" shapeId="0">
      <text>
        <r>
          <rPr>
            <sz val="9"/>
            <color indexed="81"/>
            <rFont val="ＭＳ Ｐゴシック"/>
            <family val="3"/>
            <charset val="128"/>
          </rPr>
          <t>種目を選択</t>
        </r>
      </text>
    </comment>
    <comment ref="N3" authorId="2" shapeId="0">
      <text>
        <r>
          <rPr>
            <sz val="9"/>
            <color indexed="81"/>
            <rFont val="ＭＳ Ｐゴシック"/>
            <family val="3"/>
            <charset val="128"/>
          </rPr>
          <t>得点対象
は○を選択</t>
        </r>
      </text>
    </comment>
    <comment ref="O3" authorId="1" shapeId="0">
      <text>
        <r>
          <rPr>
            <sz val="9"/>
            <color indexed="81"/>
            <rFont val="ＭＳ Ｐゴシック"/>
            <family val="3"/>
            <charset val="128"/>
          </rPr>
          <t>トラックは1/100，フィールドは㎝単位
（例）12秒00→1200　　9分30秒00→93000　　5m00→500</t>
        </r>
      </text>
    </comment>
    <comment ref="R3" authorId="2" shapeId="0">
      <text>
        <r>
          <rPr>
            <sz val="9"/>
            <color indexed="81"/>
            <rFont val="ＭＳ Ｐゴシック"/>
            <family val="3"/>
            <charset val="128"/>
          </rPr>
          <t xml:space="preserve">出場者は
○を選択
</t>
        </r>
      </text>
    </comment>
    <comment ref="U3" authorId="2" shapeId="0">
      <text>
        <r>
          <rPr>
            <sz val="9"/>
            <color indexed="81"/>
            <rFont val="ＭＳ Ｐゴシック"/>
            <family val="3"/>
            <charset val="128"/>
          </rPr>
          <t>種目を選択</t>
        </r>
      </text>
    </comment>
    <comment ref="V3" authorId="2" shapeId="0">
      <text>
        <r>
          <rPr>
            <sz val="9"/>
            <color indexed="81"/>
            <rFont val="ＭＳ Ｐゴシック"/>
            <family val="3"/>
            <charset val="128"/>
          </rPr>
          <t>得点対象
は○を選択</t>
        </r>
      </text>
    </comment>
    <comment ref="W3" authorId="1" shapeId="0">
      <text>
        <r>
          <rPr>
            <sz val="9"/>
            <color indexed="81"/>
            <rFont val="ＭＳ Ｐゴシック"/>
            <family val="3"/>
            <charset val="128"/>
          </rPr>
          <t>トラックは 1/100 まで
フィールドの単位は㎝（例）11秒00→1100
　　9分30秒00→93000
　　5m00→500</t>
        </r>
      </text>
    </comment>
    <comment ref="X3" authorId="2" shapeId="0">
      <text>
        <r>
          <rPr>
            <sz val="9"/>
            <color indexed="81"/>
            <rFont val="ＭＳ Ｐゴシック"/>
            <family val="3"/>
            <charset val="128"/>
          </rPr>
          <t>種目を選択</t>
        </r>
      </text>
    </comment>
    <comment ref="Y3" authorId="2" shapeId="0">
      <text>
        <r>
          <rPr>
            <sz val="9"/>
            <color indexed="81"/>
            <rFont val="ＭＳ Ｐゴシック"/>
            <family val="3"/>
            <charset val="128"/>
          </rPr>
          <t>得点対象
は○を選択</t>
        </r>
      </text>
    </comment>
    <comment ref="Z3" authorId="1" shapeId="0">
      <text>
        <r>
          <rPr>
            <sz val="9"/>
            <color indexed="81"/>
            <rFont val="ＭＳ Ｐゴシック"/>
            <family val="3"/>
            <charset val="128"/>
          </rPr>
          <t>トラックは 1/100 まで
フィールドの単位は㎝（例）11秒00→1100
　　9分30秒00→93000
　　5m00→500</t>
        </r>
      </text>
    </comment>
    <comment ref="AA3" authorId="2" shapeId="0">
      <text>
        <r>
          <rPr>
            <sz val="9"/>
            <color indexed="81"/>
            <rFont val="ＭＳ Ｐゴシック"/>
            <family val="3"/>
            <charset val="128"/>
          </rPr>
          <t>種目を選択</t>
        </r>
      </text>
    </comment>
    <comment ref="AB3" authorId="2" shapeId="0">
      <text>
        <r>
          <rPr>
            <sz val="9"/>
            <color indexed="81"/>
            <rFont val="ＭＳ Ｐゴシック"/>
            <family val="3"/>
            <charset val="128"/>
          </rPr>
          <t>得点対象
は○を選択</t>
        </r>
      </text>
    </comment>
    <comment ref="AC3" authorId="1" shapeId="0">
      <text>
        <r>
          <rPr>
            <sz val="9"/>
            <color indexed="81"/>
            <rFont val="ＭＳ Ｐゴシック"/>
            <family val="3"/>
            <charset val="128"/>
          </rPr>
          <t>トラックは 1/100 まで
フィールドの単位は㎝（例）11秒00→1100
　　9分30秒00→93000
　　5m00→500</t>
        </r>
      </text>
    </comment>
    <comment ref="AD3" authorId="2" shapeId="0">
      <text>
        <r>
          <rPr>
            <sz val="9"/>
            <color indexed="81"/>
            <rFont val="ＭＳ Ｐゴシック"/>
            <family val="3"/>
            <charset val="128"/>
          </rPr>
          <t>出場学生で監督，コーチ，チーフマネージャーを兼ねる場合に選択</t>
        </r>
      </text>
    </comment>
    <comment ref="D4" authorId="1" shapeId="0">
      <text>
        <r>
          <rPr>
            <sz val="9"/>
            <color indexed="81"/>
            <rFont val="ＭＳ Ｐゴシック"/>
            <family val="3"/>
            <charset val="128"/>
          </rPr>
          <t>姓と名の間に
半角スペース
を挿入して下さい</t>
        </r>
      </text>
    </comment>
    <comment ref="E4" authorId="1" shapeId="0">
      <text>
        <r>
          <rPr>
            <sz val="9"/>
            <color indexed="81"/>
            <rFont val="ＭＳ Ｐゴシック"/>
            <family val="3"/>
            <charset val="128"/>
          </rPr>
          <t>半角カタカナで入力
姓と名の間に
半角スペースを挿入</t>
        </r>
      </text>
    </comment>
    <comment ref="G4" authorId="2" shapeId="0">
      <text>
        <r>
          <rPr>
            <sz val="9"/>
            <color indexed="81"/>
            <rFont val="ＭＳ Ｐゴシック"/>
            <family val="3"/>
            <charset val="128"/>
          </rPr>
          <t xml:space="preserve">半角数字を入力
</t>
        </r>
      </text>
    </comment>
    <comment ref="I4" authorId="2" shapeId="0">
      <text>
        <r>
          <rPr>
            <sz val="9"/>
            <color indexed="81"/>
            <rFont val="ＭＳ Ｐゴシック"/>
            <family val="3"/>
            <charset val="128"/>
          </rPr>
          <t>健康状態を選択</t>
        </r>
      </text>
    </comment>
    <comment ref="J4" authorId="2" shapeId="0">
      <text>
        <r>
          <rPr>
            <sz val="9"/>
            <color indexed="81"/>
            <rFont val="ＭＳ Ｐゴシック"/>
            <family val="3"/>
            <charset val="128"/>
          </rPr>
          <t xml:space="preserve">種目を選択
</t>
        </r>
      </text>
    </comment>
    <comment ref="K4" authorId="2" shapeId="0">
      <text>
        <r>
          <rPr>
            <sz val="9"/>
            <color indexed="81"/>
            <rFont val="ＭＳ Ｐゴシック"/>
            <family val="3"/>
            <charset val="128"/>
          </rPr>
          <t>得点対象
は○を選択</t>
        </r>
      </text>
    </comment>
    <comment ref="L4" authorId="1" shapeId="0">
      <text>
        <r>
          <rPr>
            <sz val="9"/>
            <color indexed="81"/>
            <rFont val="ＭＳ Ｐゴシック"/>
            <family val="3"/>
            <charset val="128"/>
          </rPr>
          <t>トラックは 1/100 まで
フィールドの単位は㎝（例）11秒00→1100
　　9分30秒00→93000
　　5m00→500</t>
        </r>
      </text>
    </comment>
    <comment ref="M4" authorId="2" shapeId="0">
      <text>
        <r>
          <rPr>
            <sz val="9"/>
            <color indexed="81"/>
            <rFont val="ＭＳ Ｐゴシック"/>
            <family val="3"/>
            <charset val="128"/>
          </rPr>
          <t>種目を選択</t>
        </r>
      </text>
    </comment>
    <comment ref="N4" authorId="2" shapeId="0">
      <text>
        <r>
          <rPr>
            <sz val="9"/>
            <color indexed="81"/>
            <rFont val="ＭＳ Ｐゴシック"/>
            <family val="3"/>
            <charset val="128"/>
          </rPr>
          <t>得点対象
は○を選択</t>
        </r>
      </text>
    </comment>
    <comment ref="O4" authorId="1" shapeId="0">
      <text>
        <r>
          <rPr>
            <sz val="9"/>
            <color indexed="81"/>
            <rFont val="ＭＳ Ｐゴシック"/>
            <family val="3"/>
            <charset val="128"/>
          </rPr>
          <t>トラックは 1/100 まで
フィールドの単位は㎝（例）11秒00→1100
　　9分30秒00→93000
　　5m00→500</t>
        </r>
      </text>
    </comment>
    <comment ref="R4" authorId="2" shapeId="0">
      <text>
        <r>
          <rPr>
            <sz val="9"/>
            <color indexed="81"/>
            <rFont val="ＭＳ Ｐゴシック"/>
            <family val="3"/>
            <charset val="128"/>
          </rPr>
          <t xml:space="preserve">出場者は
○を選択
</t>
        </r>
      </text>
    </comment>
    <comment ref="U4" authorId="2" shapeId="0">
      <text>
        <r>
          <rPr>
            <sz val="9"/>
            <color indexed="81"/>
            <rFont val="ＭＳ Ｐゴシック"/>
            <family val="3"/>
            <charset val="128"/>
          </rPr>
          <t>種目を選択</t>
        </r>
      </text>
    </comment>
    <comment ref="V4" authorId="2" shapeId="0">
      <text>
        <r>
          <rPr>
            <sz val="9"/>
            <color indexed="81"/>
            <rFont val="ＭＳ Ｐゴシック"/>
            <family val="3"/>
            <charset val="128"/>
          </rPr>
          <t>得点対象
は○を選択</t>
        </r>
      </text>
    </comment>
    <comment ref="W4" authorId="1" shapeId="0">
      <text>
        <r>
          <rPr>
            <sz val="9"/>
            <color indexed="81"/>
            <rFont val="ＭＳ Ｐゴシック"/>
            <family val="3"/>
            <charset val="128"/>
          </rPr>
          <t>トラックは 1/100 まで
フィールドの単位は㎝（例）11秒00→1100
　　9分30秒00→93000
　　5m00→500</t>
        </r>
      </text>
    </comment>
    <comment ref="X4" authorId="2" shapeId="0">
      <text>
        <r>
          <rPr>
            <sz val="9"/>
            <color indexed="81"/>
            <rFont val="ＭＳ Ｐゴシック"/>
            <family val="3"/>
            <charset val="128"/>
          </rPr>
          <t>種目を選択</t>
        </r>
      </text>
    </comment>
    <comment ref="Y4" authorId="2" shapeId="0">
      <text>
        <r>
          <rPr>
            <sz val="9"/>
            <color indexed="81"/>
            <rFont val="ＭＳ Ｐゴシック"/>
            <family val="3"/>
            <charset val="128"/>
          </rPr>
          <t>得点対象
は○を選択</t>
        </r>
      </text>
    </comment>
    <comment ref="Z4" authorId="1" shapeId="0">
      <text>
        <r>
          <rPr>
            <sz val="9"/>
            <color indexed="81"/>
            <rFont val="ＭＳ Ｐゴシック"/>
            <family val="3"/>
            <charset val="128"/>
          </rPr>
          <t>トラックは 1/100 まで
フィールドの単位は㎝（例）11秒00→1100
　　9分30秒00→93000
　　5m00→500</t>
        </r>
      </text>
    </comment>
    <comment ref="AA4" authorId="2" shapeId="0">
      <text>
        <r>
          <rPr>
            <sz val="9"/>
            <color indexed="81"/>
            <rFont val="ＭＳ Ｐゴシック"/>
            <family val="3"/>
            <charset val="128"/>
          </rPr>
          <t>種目を選択</t>
        </r>
      </text>
    </comment>
    <comment ref="AB4" authorId="2" shapeId="0">
      <text>
        <r>
          <rPr>
            <sz val="9"/>
            <color indexed="81"/>
            <rFont val="ＭＳ Ｐゴシック"/>
            <family val="3"/>
            <charset val="128"/>
          </rPr>
          <t>得点対象
は○を選択</t>
        </r>
      </text>
    </comment>
    <comment ref="AC4" authorId="1" shapeId="0">
      <text>
        <r>
          <rPr>
            <sz val="9"/>
            <color indexed="81"/>
            <rFont val="ＭＳ Ｐゴシック"/>
            <family val="3"/>
            <charset val="128"/>
          </rPr>
          <t>トラックは 1/100 まで
フィールドの単位は㎝（例）11秒00→1100
　　9分30秒00→93000
　　5m00→500</t>
        </r>
      </text>
    </comment>
    <comment ref="AD4" authorId="2" shapeId="0">
      <text>
        <r>
          <rPr>
            <sz val="9"/>
            <color indexed="81"/>
            <rFont val="ＭＳ Ｐゴシック"/>
            <family val="3"/>
            <charset val="128"/>
          </rPr>
          <t>出場学生で監督，コーチ，チーフマネージャーを兼ねる場合に選択</t>
        </r>
      </text>
    </comment>
  </commentList>
</comments>
</file>

<file path=xl/comments3.xml><?xml version="1.0" encoding="utf-8"?>
<comments xmlns="http://schemas.openxmlformats.org/spreadsheetml/2006/main">
  <authors>
    <author>Takamasa YAMAMOTO</author>
  </authors>
  <commentList>
    <comment ref="E3" authorId="0" shapeId="0">
      <text>
        <r>
          <rPr>
            <b/>
            <sz val="9"/>
            <color indexed="81"/>
            <rFont val="ＭＳ Ｐゴシック"/>
            <family val="3"/>
            <charset val="128"/>
          </rPr>
          <t>（例）43秒11→4311</t>
        </r>
      </text>
    </comment>
    <comment ref="K3" authorId="0" shapeId="0">
      <text>
        <r>
          <rPr>
            <b/>
            <sz val="9"/>
            <color indexed="81"/>
            <rFont val="ＭＳ Ｐゴシック"/>
            <family val="3"/>
            <charset val="128"/>
          </rPr>
          <t>（例）3分24秒02→32402</t>
        </r>
      </text>
    </comment>
    <comment ref="E12" authorId="0" shapeId="0">
      <text>
        <r>
          <rPr>
            <b/>
            <sz val="9"/>
            <color indexed="81"/>
            <rFont val="ＭＳ Ｐゴシック"/>
            <family val="3"/>
            <charset val="128"/>
          </rPr>
          <t xml:space="preserve">（例）54秒33→5433
</t>
        </r>
      </text>
    </comment>
  </commentList>
</comments>
</file>

<file path=xl/sharedStrings.xml><?xml version="1.0" encoding="utf-8"?>
<sst xmlns="http://schemas.openxmlformats.org/spreadsheetml/2006/main" count="1199" uniqueCount="502">
  <si>
    <t>No</t>
    <phoneticPr fontId="2"/>
  </si>
  <si>
    <t>ﾅﾝﾊﾞｰｶｰﾄﾞ</t>
    <phoneticPr fontId="2"/>
  </si>
  <si>
    <t>日本陸連登録番号</t>
    <rPh sb="0" eb="2">
      <t>ニホン</t>
    </rPh>
    <rPh sb="2" eb="4">
      <t>リクレン</t>
    </rPh>
    <rPh sb="4" eb="6">
      <t>トウロク</t>
    </rPh>
    <rPh sb="6" eb="8">
      <t>バンゴウ</t>
    </rPh>
    <phoneticPr fontId="2"/>
  </si>
  <si>
    <t>氏   名</t>
    <rPh sb="0" eb="1">
      <t>シ</t>
    </rPh>
    <rPh sb="4" eb="5">
      <t>メイ</t>
    </rPh>
    <phoneticPr fontId="2"/>
  </si>
  <si>
    <t>ﾌﾘｶﾞﾅ</t>
    <phoneticPr fontId="2"/>
  </si>
  <si>
    <t>学年</t>
    <rPh sb="0" eb="2">
      <t>ガクネン</t>
    </rPh>
    <phoneticPr fontId="2"/>
  </si>
  <si>
    <t>性</t>
    <rPh sb="0" eb="1">
      <t>セイ</t>
    </rPh>
    <phoneticPr fontId="2"/>
  </si>
  <si>
    <t>種目１</t>
    <rPh sb="0" eb="2">
      <t>シュモク</t>
    </rPh>
    <phoneticPr fontId="2"/>
  </si>
  <si>
    <t>種目２</t>
    <rPh sb="0" eb="2">
      <t>シュモク</t>
    </rPh>
    <phoneticPr fontId="2"/>
  </si>
  <si>
    <t>400mR</t>
    <phoneticPr fontId="2"/>
  </si>
  <si>
    <t>種目</t>
    <rPh sb="0" eb="2">
      <t>シュモク</t>
    </rPh>
    <phoneticPr fontId="2"/>
  </si>
  <si>
    <t>200m</t>
    <phoneticPr fontId="2"/>
  </si>
  <si>
    <t>1500m</t>
    <phoneticPr fontId="2"/>
  </si>
  <si>
    <t>男</t>
    <rPh sb="0" eb="1">
      <t>オトコ</t>
    </rPh>
    <phoneticPr fontId="2"/>
  </si>
  <si>
    <t>備考</t>
    <rPh sb="0" eb="2">
      <t>ビコウ</t>
    </rPh>
    <phoneticPr fontId="2"/>
  </si>
  <si>
    <t>100mH</t>
    <phoneticPr fontId="2"/>
  </si>
  <si>
    <t>例</t>
    <rPh sb="0" eb="1">
      <t>レイ</t>
    </rPh>
    <phoneticPr fontId="2"/>
  </si>
  <si>
    <t>1500m</t>
  </si>
  <si>
    <t>高等専門学校</t>
    <phoneticPr fontId="2"/>
  </si>
  <si>
    <r>
      <t xml:space="preserve"> </t>
    </r>
    <r>
      <rPr>
        <sz val="10"/>
        <rFont val="ＭＳ 明朝"/>
        <family val="1"/>
        <charset val="128"/>
      </rPr>
      <t xml:space="preserve"> </t>
    </r>
    <r>
      <rPr>
        <sz val="10"/>
        <rFont val="ＭＳ 明朝"/>
        <family val="1"/>
        <charset val="128"/>
      </rPr>
      <t>監 督</t>
    </r>
    <rPh sb="2" eb="3">
      <t>ラン</t>
    </rPh>
    <rPh sb="4" eb="5">
      <t>ヨシ</t>
    </rPh>
    <phoneticPr fontId="2"/>
  </si>
  <si>
    <t>3-145</t>
    <phoneticPr fontId="2"/>
  </si>
  <si>
    <t>1)</t>
    <phoneticPr fontId="2"/>
  </si>
  <si>
    <t>2)</t>
    <phoneticPr fontId="2"/>
  </si>
  <si>
    <t>4)</t>
  </si>
  <si>
    <t>5)</t>
  </si>
  <si>
    <t>日本陸連登録番号は，必ず記入して下さい．申請中の場合は，申請中と記入して下さい．</t>
    <rPh sb="0" eb="2">
      <t>ニホン</t>
    </rPh>
    <rPh sb="2" eb="4">
      <t>リクレン</t>
    </rPh>
    <rPh sb="4" eb="6">
      <t>トウロク</t>
    </rPh>
    <rPh sb="6" eb="8">
      <t>バンゴウ</t>
    </rPh>
    <rPh sb="10" eb="11">
      <t>カナラ</t>
    </rPh>
    <rPh sb="12" eb="14">
      <t>キニュウ</t>
    </rPh>
    <rPh sb="16" eb="17">
      <t>クダ</t>
    </rPh>
    <rPh sb="20" eb="23">
      <t>シンセイチュウ</t>
    </rPh>
    <rPh sb="24" eb="26">
      <t>バアイ</t>
    </rPh>
    <rPh sb="28" eb="31">
      <t>シンセイチュウ</t>
    </rPh>
    <rPh sb="32" eb="34">
      <t>キニュウ</t>
    </rPh>
    <rPh sb="36" eb="37">
      <t>クダ</t>
    </rPh>
    <phoneticPr fontId="2"/>
  </si>
  <si>
    <t>氏名の姓と名の間は半角スペースを入力下さい．</t>
    <rPh sb="0" eb="2">
      <t>シメイ</t>
    </rPh>
    <rPh sb="3" eb="4">
      <t>セイ</t>
    </rPh>
    <rPh sb="5" eb="6">
      <t>ナ</t>
    </rPh>
    <rPh sb="7" eb="8">
      <t>アイダ</t>
    </rPh>
    <rPh sb="9" eb="11">
      <t>ハンカク</t>
    </rPh>
    <rPh sb="16" eb="18">
      <t>ニュウリョク</t>
    </rPh>
    <rPh sb="18" eb="19">
      <t>クダ</t>
    </rPh>
    <phoneticPr fontId="2"/>
  </si>
  <si>
    <t>印</t>
    <rPh sb="0" eb="1">
      <t>イン</t>
    </rPh>
    <phoneticPr fontId="10"/>
  </si>
  <si>
    <t>学　校　名</t>
    <rPh sb="0" eb="1">
      <t>ガク</t>
    </rPh>
    <rPh sb="2" eb="3">
      <t>コウ</t>
    </rPh>
    <rPh sb="4" eb="5">
      <t>メイ</t>
    </rPh>
    <phoneticPr fontId="10"/>
  </si>
  <si>
    <t>番号</t>
    <rPh sb="0" eb="2">
      <t>バンゴウ</t>
    </rPh>
    <phoneticPr fontId="10"/>
  </si>
  <si>
    <t>ﾅﾝﾊﾞｰ</t>
    <phoneticPr fontId="10"/>
  </si>
  <si>
    <t>氏　　名</t>
    <rPh sb="0" eb="1">
      <t>シ</t>
    </rPh>
    <rPh sb="3" eb="4">
      <t>メイ</t>
    </rPh>
    <phoneticPr fontId="10"/>
  </si>
  <si>
    <t>ﾌ ﾘ ｶﾞ ﾅ</t>
    <phoneticPr fontId="10"/>
  </si>
  <si>
    <t>学年</t>
    <rPh sb="0" eb="2">
      <t>ガクネン</t>
    </rPh>
    <phoneticPr fontId="10"/>
  </si>
  <si>
    <t>日本陸連
登録番号</t>
    <rPh sb="0" eb="2">
      <t>ニホン</t>
    </rPh>
    <rPh sb="2" eb="4">
      <t>リクレン</t>
    </rPh>
    <rPh sb="5" eb="7">
      <t>トウロク</t>
    </rPh>
    <rPh sb="7" eb="9">
      <t>バンゴウ</t>
    </rPh>
    <phoneticPr fontId="10"/>
  </si>
  <si>
    <t>性別</t>
    <rPh sb="0" eb="2">
      <t>セイベツ</t>
    </rPh>
    <phoneticPr fontId="10"/>
  </si>
  <si>
    <t>出　　　場　　　種　　　目</t>
    <rPh sb="0" eb="1">
      <t>デ</t>
    </rPh>
    <rPh sb="4" eb="5">
      <t>バ</t>
    </rPh>
    <rPh sb="8" eb="9">
      <t>タネ</t>
    </rPh>
    <rPh sb="12" eb="13">
      <t>メ</t>
    </rPh>
    <phoneticPr fontId="10"/>
  </si>
  <si>
    <t>健康</t>
    <rPh sb="0" eb="2">
      <t>ケンコウ</t>
    </rPh>
    <phoneticPr fontId="10"/>
  </si>
  <si>
    <t>備考</t>
    <rPh sb="0" eb="2">
      <t>ビコウ</t>
    </rPh>
    <phoneticPr fontId="10"/>
  </si>
  <si>
    <t>4×100m</t>
    <phoneticPr fontId="10"/>
  </si>
  <si>
    <t>4×400m</t>
    <phoneticPr fontId="10"/>
  </si>
  <si>
    <t>所属コード1</t>
    <rPh sb="0" eb="2">
      <t>ショゾク</t>
    </rPh>
    <phoneticPr fontId="10"/>
  </si>
  <si>
    <t>所属名（高等学校）</t>
    <rPh sb="0" eb="2">
      <t>ショゾク</t>
    </rPh>
    <rPh sb="2" eb="3">
      <t>メイ</t>
    </rPh>
    <rPh sb="4" eb="6">
      <t>コウトウ</t>
    </rPh>
    <rPh sb="6" eb="8">
      <t>ガッコウ</t>
    </rPh>
    <phoneticPr fontId="10"/>
  </si>
  <si>
    <t>種目コード</t>
    <rPh sb="0" eb="2">
      <t>シュモク</t>
    </rPh>
    <phoneticPr fontId="10"/>
  </si>
  <si>
    <t>函館工業</t>
  </si>
  <si>
    <t>ﾊｺﾀﾞﾃｺｳｾﾝ</t>
  </si>
  <si>
    <t>函館高専</t>
  </si>
  <si>
    <t>100m</t>
    <phoneticPr fontId="10"/>
  </si>
  <si>
    <t>苫小牧工業</t>
  </si>
  <si>
    <t>ﾄﾏｺﾏｲｺｳｾﾝ</t>
  </si>
  <si>
    <t>苫小牧高専</t>
  </si>
  <si>
    <t>200m</t>
    <phoneticPr fontId="10"/>
  </si>
  <si>
    <t>釧路工業</t>
  </si>
  <si>
    <t>ｸｼﾛｺｳｾﾝ</t>
  </si>
  <si>
    <t>釧路高専</t>
  </si>
  <si>
    <t>400m</t>
    <phoneticPr fontId="10"/>
  </si>
  <si>
    <t>旭川工業</t>
  </si>
  <si>
    <t>ｱｻﾋｶﾜｺｳｾﾝ</t>
  </si>
  <si>
    <t>旭川高専</t>
  </si>
  <si>
    <t>800m</t>
    <phoneticPr fontId="10"/>
  </si>
  <si>
    <t>1500m</t>
    <phoneticPr fontId="10"/>
  </si>
  <si>
    <t>八戸工業</t>
  </si>
  <si>
    <t>ﾊﾁﾉﾍｺｳｾﾝ</t>
  </si>
  <si>
    <t>八戸高専</t>
  </si>
  <si>
    <t>5000m</t>
    <phoneticPr fontId="10"/>
  </si>
  <si>
    <t>一関工業</t>
  </si>
  <si>
    <t>ｲﾁﾉｾｷｺｳｾﾝ</t>
  </si>
  <si>
    <t>一関高専</t>
  </si>
  <si>
    <t>男子110mH</t>
    <rPh sb="0" eb="2">
      <t>ダンシ</t>
    </rPh>
    <phoneticPr fontId="10"/>
  </si>
  <si>
    <t>ﾐﾔｷﾞｺｳｾﾝ</t>
  </si>
  <si>
    <t>宮城高専</t>
  </si>
  <si>
    <t>走高跳</t>
    <rPh sb="0" eb="3">
      <t>ハシリタカトビ</t>
    </rPh>
    <phoneticPr fontId="10"/>
  </si>
  <si>
    <t>ｾﾝﾀﾞｲﾃﾞﾝﾊﾟｺｳｾﾝ</t>
  </si>
  <si>
    <t>仙台電波高専</t>
  </si>
  <si>
    <t>走幅跳</t>
    <rPh sb="0" eb="3">
      <t>ハシリハバトビ</t>
    </rPh>
    <phoneticPr fontId="10"/>
  </si>
  <si>
    <t>秋田工業</t>
  </si>
  <si>
    <t>ｱｷﾀｺｳｾﾝ</t>
  </si>
  <si>
    <t>秋田高専</t>
  </si>
  <si>
    <t>三段跳</t>
    <rPh sb="0" eb="3">
      <t>サンダントビ</t>
    </rPh>
    <phoneticPr fontId="10"/>
  </si>
  <si>
    <t>鶴岡工業</t>
  </si>
  <si>
    <t>ﾂﾙｵｶｺｳｾﾝ</t>
  </si>
  <si>
    <t>鶴岡高専</t>
  </si>
  <si>
    <t>男子砲丸投</t>
    <rPh sb="0" eb="1">
      <t>ダン</t>
    </rPh>
    <rPh sb="1" eb="2">
      <t>コ</t>
    </rPh>
    <rPh sb="2" eb="5">
      <t>ホウガンナ</t>
    </rPh>
    <phoneticPr fontId="10"/>
  </si>
  <si>
    <t>福島工業</t>
  </si>
  <si>
    <t>ﾌｸｼﾏｺｳｾﾝ</t>
  </si>
  <si>
    <t>福島高専</t>
  </si>
  <si>
    <t>女子砲丸投</t>
    <rPh sb="0" eb="1">
      <t>ジョ</t>
    </rPh>
    <rPh sb="1" eb="2">
      <t>コ</t>
    </rPh>
    <rPh sb="2" eb="5">
      <t>ホウガンナ</t>
    </rPh>
    <phoneticPr fontId="10"/>
  </si>
  <si>
    <t>茨城工業</t>
  </si>
  <si>
    <t>ｲﾊﾞﾗｷﾞｺｳｾﾝ</t>
  </si>
  <si>
    <t>茨城高専</t>
  </si>
  <si>
    <t>男子円盤投</t>
    <rPh sb="0" eb="1">
      <t>ダン</t>
    </rPh>
    <rPh sb="1" eb="2">
      <t>コ</t>
    </rPh>
    <rPh sb="2" eb="5">
      <t>エンバンナ</t>
    </rPh>
    <phoneticPr fontId="10"/>
  </si>
  <si>
    <t>小山工業</t>
  </si>
  <si>
    <t>ｵﾔﾏｺｳｾﾝ</t>
  </si>
  <si>
    <t>小山高専</t>
  </si>
  <si>
    <t>男子やり投</t>
    <rPh sb="0" eb="1">
      <t>ダン</t>
    </rPh>
    <rPh sb="1" eb="2">
      <t>コ</t>
    </rPh>
    <rPh sb="4" eb="5">
      <t>ナ</t>
    </rPh>
    <phoneticPr fontId="10"/>
  </si>
  <si>
    <t>群馬工業</t>
  </si>
  <si>
    <t>ｸﾞﾝﾏｺｳｾﾝ</t>
  </si>
  <si>
    <t>群馬高専</t>
  </si>
  <si>
    <t>ｵｰﾌﾟﾝ200m</t>
    <phoneticPr fontId="10"/>
  </si>
  <si>
    <t>木更津工業</t>
  </si>
  <si>
    <t>ｷｻﾗﾂﾞｺｳｾﾝ</t>
  </si>
  <si>
    <t>木更津高専</t>
  </si>
  <si>
    <t>ｵｰﾌﾟﾝ男1500m</t>
    <rPh sb="5" eb="6">
      <t>ダン</t>
    </rPh>
    <phoneticPr fontId="10"/>
  </si>
  <si>
    <t>東京工業</t>
  </si>
  <si>
    <t>ﾄｳｷｮｳｺｳｾﾝ</t>
  </si>
  <si>
    <t>東京高専</t>
  </si>
  <si>
    <t>ｵｰﾌﾟﾝ女100mH</t>
    <rPh sb="5" eb="7">
      <t>１０</t>
    </rPh>
    <phoneticPr fontId="10"/>
  </si>
  <si>
    <t>長岡工業</t>
  </si>
  <si>
    <t>ﾅｶﾞｵｶｺｳｾﾝ</t>
  </si>
  <si>
    <t>長岡高専</t>
  </si>
  <si>
    <t>ｵｰﾌﾟﾝ女走高跳</t>
    <rPh sb="5" eb="6">
      <t>ジョ</t>
    </rPh>
    <rPh sb="6" eb="7">
      <t>ハシ</t>
    </rPh>
    <rPh sb="7" eb="9">
      <t>タカト</t>
    </rPh>
    <phoneticPr fontId="10"/>
  </si>
  <si>
    <t>長野工業</t>
  </si>
  <si>
    <t>ﾅｶﾞﾉｺｳｾﾝ</t>
  </si>
  <si>
    <t>長野高専</t>
  </si>
  <si>
    <t>4×100mR</t>
    <phoneticPr fontId="10"/>
  </si>
  <si>
    <t>東京都立産業技術（品川）</t>
  </si>
  <si>
    <t>ﾄｳｷｮｳﾄﾘﾂｻﾝｷﾞｮｳｷﾞｼﾞｭﾂｺｳｾﾝｼﾅｶﾞﾜ</t>
  </si>
  <si>
    <t>東京都立産業技術高専品川</t>
  </si>
  <si>
    <t>4×400mR</t>
    <phoneticPr fontId="10"/>
  </si>
  <si>
    <t>東京都立産業技術（荒川）</t>
  </si>
  <si>
    <t>ﾄｳｷｮｳﾄﾘﾂｻﾝｷﾞｮｳｷﾞｼﾞｭﾂｺｳｾﾝｱﾗｶﾜ</t>
  </si>
  <si>
    <t>東京都立産業技術高専荒川</t>
  </si>
  <si>
    <t>ｵｰﾌﾟﾝ4×100R</t>
    <phoneticPr fontId="10"/>
  </si>
  <si>
    <t>サレジオ工業</t>
  </si>
  <si>
    <t>ｻﾚｼﾞｵｺｳｾﾝ</t>
  </si>
  <si>
    <t>サレジオ高専</t>
  </si>
  <si>
    <t>ﾄﾔﾏｺｳｾﾝ</t>
  </si>
  <si>
    <t>富山高専</t>
  </si>
  <si>
    <t>ﾄﾔﾏｼｮｳｾﾝｺｳｾﾝ</t>
  </si>
  <si>
    <t>富山商船高専</t>
  </si>
  <si>
    <t>石川工業</t>
  </si>
  <si>
    <t>ｲｼｶﾜｺｳｾﾝ</t>
  </si>
  <si>
    <t>石川高専</t>
  </si>
  <si>
    <t>福井工業</t>
  </si>
  <si>
    <t>ﾌｸｲｺｳｾﾝ</t>
  </si>
  <si>
    <t>福井高専</t>
  </si>
  <si>
    <t>岐阜工業</t>
  </si>
  <si>
    <t>ｷﾞﾌｺｳｾﾝ</t>
  </si>
  <si>
    <t>岐阜高専</t>
  </si>
  <si>
    <t>沼津工業</t>
  </si>
  <si>
    <t>ﾇﾏﾂﾞｺｳｾﾝ</t>
  </si>
  <si>
    <t>沼津高専</t>
  </si>
  <si>
    <t>豊田工業</t>
  </si>
  <si>
    <t>ﾄﾖﾀｺｳｾﾝ</t>
  </si>
  <si>
    <t>豊田高専</t>
  </si>
  <si>
    <t>鳥羽商船</t>
  </si>
  <si>
    <t>ﾄﾊﾞｼｮｳｾﾝｺｳｾﾝ</t>
  </si>
  <si>
    <t>鳥羽商船高専</t>
  </si>
  <si>
    <t>鈴鹿工業</t>
  </si>
  <si>
    <t>ｽｽﾞｶｺｳｾﾝ</t>
  </si>
  <si>
    <t>鈴鹿高専</t>
  </si>
  <si>
    <t>金沢工業</t>
  </si>
  <si>
    <t>ｶﾅｻﾞﾜｺｳｾﾝ</t>
  </si>
  <si>
    <t>金沢高専</t>
  </si>
  <si>
    <t>舞鶴工業</t>
  </si>
  <si>
    <t>ﾏｲｽﾂﾞﾙｺｳｾﾝ</t>
  </si>
  <si>
    <t>舞鶴高専</t>
  </si>
  <si>
    <t>明石工業</t>
  </si>
  <si>
    <t>ｱｶｼｺｳｾﾝ</t>
  </si>
  <si>
    <t>明石高専</t>
  </si>
  <si>
    <t>奈良工業</t>
  </si>
  <si>
    <t>ﾅﾗｺｳｾﾝ</t>
  </si>
  <si>
    <t>奈良高専</t>
  </si>
  <si>
    <t>和歌山工業</t>
  </si>
  <si>
    <t>ﾜｶﾔﾏｺｳｾﾝ</t>
  </si>
  <si>
    <t>和歌山高専</t>
  </si>
  <si>
    <t>大阪府立工業</t>
  </si>
  <si>
    <t>ｵｵｻｶﾌﾘﾂｺｳｾﾝ</t>
  </si>
  <si>
    <t>大阪府立高専</t>
  </si>
  <si>
    <t>神戸市立工業</t>
  </si>
  <si>
    <t>ｺｳﾍﾞｼﾘﾂｺｳｾﾝ</t>
  </si>
  <si>
    <t>神戸市立高専</t>
  </si>
  <si>
    <t>近畿大学工業</t>
  </si>
  <si>
    <t>ｷﾝｷﾀﾞｲｶﾞｸｺｳｾﾝ</t>
  </si>
  <si>
    <t>近畿大学高専</t>
  </si>
  <si>
    <t>米子工業</t>
  </si>
  <si>
    <t>ﾖﾅｺﾞｺｳｾﾝ</t>
  </si>
  <si>
    <t>米子高専</t>
  </si>
  <si>
    <t>松江工業</t>
  </si>
  <si>
    <t>ﾏﾂｴｺｳｾﾝ</t>
  </si>
  <si>
    <t>松江高専</t>
  </si>
  <si>
    <t>津山工業</t>
  </si>
  <si>
    <t>ﾂﾔﾏｺｳｾﾝ</t>
  </si>
  <si>
    <t>津山高専</t>
  </si>
  <si>
    <t>広島商船</t>
  </si>
  <si>
    <t>ﾋﾛｼﾏｼｮｳｾﾝｺｳｾﾝ</t>
  </si>
  <si>
    <t>広島商船高専</t>
  </si>
  <si>
    <t>呉工業</t>
  </si>
  <si>
    <t>ｸﾚｺｳｾﾝ</t>
  </si>
  <si>
    <t>呉高専</t>
  </si>
  <si>
    <t>徳山工業</t>
  </si>
  <si>
    <t>ﾄｸﾔﾏｺｳｾﾝ</t>
  </si>
  <si>
    <t>徳山高専</t>
  </si>
  <si>
    <t>宇部工業</t>
  </si>
  <si>
    <t>ｳﾍﾞｺｳｾﾝ</t>
  </si>
  <si>
    <t>宇部高専</t>
  </si>
  <si>
    <t>大島商船</t>
  </si>
  <si>
    <t>ｵｵｼﾏｼｮｳｾﾝｺｳｾﾝ</t>
  </si>
  <si>
    <t>大島商船高専</t>
  </si>
  <si>
    <t>阿南工業</t>
  </si>
  <si>
    <t>ｱﾅﾝｺｳｾﾝ</t>
  </si>
  <si>
    <t>阿南高専</t>
  </si>
  <si>
    <t>ﾀｶﾏﾂｺｳｾﾝ</t>
  </si>
  <si>
    <t>高松高専</t>
  </si>
  <si>
    <t>ﾀｸﾏﾃﾞﾝﾊﾟｺｳｾﾝ</t>
  </si>
  <si>
    <t>詫間電波高専</t>
  </si>
  <si>
    <t>新居浜工業</t>
  </si>
  <si>
    <t>ﾆｲﾊﾏｺｳｾﾝ</t>
  </si>
  <si>
    <t>新居浜高専</t>
  </si>
  <si>
    <t>弓削商船</t>
  </si>
  <si>
    <t>ﾕｹﾞｼｮｳｾﾝｺｳｾﾝ</t>
  </si>
  <si>
    <t>弓削商船高専</t>
  </si>
  <si>
    <t>高知工業</t>
  </si>
  <si>
    <t>ｺｳﾁｺｳｾﾝ</t>
  </si>
  <si>
    <t>高知高専</t>
  </si>
  <si>
    <t>久留米工業</t>
  </si>
  <si>
    <t>ｸﾙﾒｺｳｾﾝ</t>
  </si>
  <si>
    <t>久留米高専</t>
  </si>
  <si>
    <t>有明工業</t>
  </si>
  <si>
    <t>ｱﾘｱｹｺｳｾﾝ</t>
  </si>
  <si>
    <t>有明高専</t>
  </si>
  <si>
    <t>北九州工業</t>
  </si>
  <si>
    <t>ｷﾀｷｭｳｼｭｳｺｳｾﾝ</t>
  </si>
  <si>
    <t>北九州高専</t>
  </si>
  <si>
    <t>佐世保工業</t>
  </si>
  <si>
    <t>ｻｾﾎﾞｺｳｾﾝ</t>
  </si>
  <si>
    <t>佐世保高専</t>
  </si>
  <si>
    <t>ｸﾏﾓﾄﾃﾞﾝﾊﾟｺｳｾﾝ</t>
  </si>
  <si>
    <t>熊本電波高専</t>
  </si>
  <si>
    <t>ﾔﾂｼﾛｺｳｾﾝ</t>
  </si>
  <si>
    <t>八代高専</t>
  </si>
  <si>
    <t>大分工業</t>
  </si>
  <si>
    <t>ｵｵｲﾀｺｳｾﾝ</t>
  </si>
  <si>
    <t>大分高専</t>
  </si>
  <si>
    <t>都城工業</t>
  </si>
  <si>
    <t>ﾐﾔｺｳﾉｼﾞｮｳｺｳｾﾝ</t>
  </si>
  <si>
    <t>都城高専</t>
  </si>
  <si>
    <t>鹿児島工業</t>
  </si>
  <si>
    <t>ｶｺﾞｼﾏｺｳｾﾝ</t>
  </si>
  <si>
    <t>鹿児島高専</t>
  </si>
  <si>
    <t>沖縄工業</t>
  </si>
  <si>
    <t>ｵｷﾅﾜｺｳｾﾝ</t>
  </si>
  <si>
    <t>沖縄高専</t>
  </si>
  <si>
    <t>100m</t>
  </si>
  <si>
    <t>200m</t>
  </si>
  <si>
    <t>400m</t>
  </si>
  <si>
    <t>800m</t>
  </si>
  <si>
    <t>5000m</t>
  </si>
  <si>
    <t>110mH</t>
  </si>
  <si>
    <t>走高跳</t>
  </si>
  <si>
    <t>走幅跳</t>
  </si>
  <si>
    <t>三段跳</t>
  </si>
  <si>
    <t>砲丸投</t>
  </si>
  <si>
    <t>円盤投</t>
  </si>
  <si>
    <t>やり投</t>
  </si>
  <si>
    <t>走高跳</t>
    <rPh sb="0" eb="1">
      <t>ハシ</t>
    </rPh>
    <rPh sb="1" eb="3">
      <t>タカト</t>
    </rPh>
    <phoneticPr fontId="2"/>
  </si>
  <si>
    <t>円盤投</t>
    <rPh sb="0" eb="3">
      <t>エンバンナ</t>
    </rPh>
    <phoneticPr fontId="2"/>
  </si>
  <si>
    <t>学校名</t>
    <rPh sb="0" eb="2">
      <t>ガッコウ</t>
    </rPh>
    <rPh sb="2" eb="3">
      <t>メイ</t>
    </rPh>
    <phoneticPr fontId="2"/>
  </si>
  <si>
    <t>女</t>
    <rPh sb="0" eb="1">
      <t>オンナ</t>
    </rPh>
    <phoneticPr fontId="2"/>
  </si>
  <si>
    <t>○</t>
  </si>
  <si>
    <t>仙台（名取）</t>
    <rPh sb="0" eb="2">
      <t>センダイ</t>
    </rPh>
    <phoneticPr fontId="16"/>
  </si>
  <si>
    <t>仙台（広瀬）</t>
    <rPh sb="0" eb="2">
      <t>センダイ</t>
    </rPh>
    <phoneticPr fontId="16"/>
  </si>
  <si>
    <t>富山（本郷）</t>
    <phoneticPr fontId="16"/>
  </si>
  <si>
    <t>富山（射水）</t>
    <phoneticPr fontId="16"/>
  </si>
  <si>
    <t>香川（高松）</t>
    <rPh sb="0" eb="2">
      <t>カガワ</t>
    </rPh>
    <phoneticPr fontId="16"/>
  </si>
  <si>
    <t>香川（詫間）</t>
    <rPh sb="0" eb="2">
      <t>カガワ</t>
    </rPh>
    <phoneticPr fontId="16"/>
  </si>
  <si>
    <t>熊本（熊本）</t>
    <rPh sb="3" eb="5">
      <t>クマモト</t>
    </rPh>
    <phoneticPr fontId="16"/>
  </si>
  <si>
    <t>熊本（八代）</t>
    <rPh sb="0" eb="2">
      <t>クマモト</t>
    </rPh>
    <phoneticPr fontId="16"/>
  </si>
  <si>
    <t>緊急連絡先（携帯電話）</t>
    <rPh sb="0" eb="2">
      <t>キンキュウ</t>
    </rPh>
    <rPh sb="2" eb="5">
      <t>レンラクサキ</t>
    </rPh>
    <rPh sb="6" eb="8">
      <t>ケイタイ</t>
    </rPh>
    <rPh sb="8" eb="10">
      <t>デンワ</t>
    </rPh>
    <phoneticPr fontId="2"/>
  </si>
  <si>
    <t>監督氏名</t>
    <rPh sb="0" eb="2">
      <t>カントク</t>
    </rPh>
    <rPh sb="2" eb="4">
      <t>シメイ</t>
    </rPh>
    <phoneticPr fontId="2"/>
  </si>
  <si>
    <t>コーチ氏名</t>
    <rPh sb="3" eb="5">
      <t>シメイ</t>
    </rPh>
    <phoneticPr fontId="2"/>
  </si>
  <si>
    <t>主将氏名</t>
    <rPh sb="0" eb="2">
      <t>シュショウ</t>
    </rPh>
    <rPh sb="2" eb="4">
      <t>シメイ</t>
    </rPh>
    <phoneticPr fontId="2"/>
  </si>
  <si>
    <t>校長氏名</t>
    <rPh sb="0" eb="2">
      <t>コウチョウ</t>
    </rPh>
    <rPh sb="2" eb="4">
      <t>シメイ</t>
    </rPh>
    <phoneticPr fontId="2"/>
  </si>
  <si>
    <t>S1</t>
    <phoneticPr fontId="2"/>
  </si>
  <si>
    <t>S2</t>
    <phoneticPr fontId="2"/>
  </si>
  <si>
    <t>ナンバーカード欄は未記入でお願いします．</t>
    <rPh sb="7" eb="8">
      <t>ラン</t>
    </rPh>
    <rPh sb="9" eb="10">
      <t>ミ</t>
    </rPh>
    <rPh sb="10" eb="12">
      <t>キニュウ</t>
    </rPh>
    <rPh sb="14" eb="15">
      <t>ネガ</t>
    </rPh>
    <phoneticPr fontId="2"/>
  </si>
  <si>
    <t>健康</t>
    <rPh sb="0" eb="2">
      <t>ケンコウ</t>
    </rPh>
    <phoneticPr fontId="2"/>
  </si>
  <si>
    <t>学校名はリストから選択して下さい．</t>
    <rPh sb="0" eb="2">
      <t>ガッコウ</t>
    </rPh>
    <rPh sb="2" eb="3">
      <t>メイ</t>
    </rPh>
    <rPh sb="9" eb="11">
      <t>センタク</t>
    </rPh>
    <rPh sb="13" eb="14">
      <t>クダ</t>
    </rPh>
    <phoneticPr fontId="2"/>
  </si>
  <si>
    <t>入力欄</t>
    <rPh sb="0" eb="2">
      <t>ニュウリョク</t>
    </rPh>
    <rPh sb="2" eb="3">
      <t>ラン</t>
    </rPh>
    <phoneticPr fontId="2"/>
  </si>
  <si>
    <t>高専 太郎</t>
    <rPh sb="0" eb="2">
      <t>コウセン</t>
    </rPh>
    <rPh sb="3" eb="5">
      <t>タロウ</t>
    </rPh>
    <phoneticPr fontId="2"/>
  </si>
  <si>
    <t>男子</t>
    <rPh sb="0" eb="2">
      <t>ダンシ</t>
    </rPh>
    <phoneticPr fontId="2"/>
  </si>
  <si>
    <t>女子</t>
    <rPh sb="0" eb="2">
      <t>ジョシ</t>
    </rPh>
    <phoneticPr fontId="2"/>
  </si>
  <si>
    <t>100m</t>
    <phoneticPr fontId="2"/>
  </si>
  <si>
    <t>100m</t>
    <phoneticPr fontId="2"/>
  </si>
  <si>
    <t>200m</t>
    <phoneticPr fontId="2"/>
  </si>
  <si>
    <t>800m</t>
    <phoneticPr fontId="2"/>
  </si>
  <si>
    <t>400m</t>
    <phoneticPr fontId="2"/>
  </si>
  <si>
    <t>走幅跳</t>
    <rPh sb="0" eb="3">
      <t>LJ</t>
    </rPh>
    <phoneticPr fontId="2"/>
  </si>
  <si>
    <t>1500m</t>
    <phoneticPr fontId="2"/>
  </si>
  <si>
    <t>走高跳</t>
    <rPh sb="0" eb="3">
      <t>HJ</t>
    </rPh>
    <phoneticPr fontId="2"/>
  </si>
  <si>
    <t>砲丸投</t>
    <rPh sb="0" eb="3">
      <t>sp</t>
    </rPh>
    <phoneticPr fontId="2"/>
  </si>
  <si>
    <t>円盤投</t>
    <rPh sb="0" eb="3">
      <t>dt</t>
    </rPh>
    <phoneticPr fontId="2"/>
  </si>
  <si>
    <t>5000m</t>
    <phoneticPr fontId="2"/>
  </si>
  <si>
    <t>110mH</t>
    <phoneticPr fontId="2"/>
  </si>
  <si>
    <t>三段跳</t>
    <rPh sb="0" eb="3">
      <t>TJ</t>
    </rPh>
    <phoneticPr fontId="2"/>
  </si>
  <si>
    <t>やり投</t>
    <rPh sb="2" eb="3">
      <t>ナ</t>
    </rPh>
    <phoneticPr fontId="2"/>
  </si>
  <si>
    <t>良好</t>
    <rPh sb="0" eb="2">
      <t>リョウコウ</t>
    </rPh>
    <phoneticPr fontId="2"/>
  </si>
  <si>
    <t>　</t>
    <phoneticPr fontId="2"/>
  </si>
  <si>
    <t>函館工業</t>
    <phoneticPr fontId="2"/>
  </si>
  <si>
    <t>　</t>
    <phoneticPr fontId="2"/>
  </si>
  <si>
    <t>○</t>
    <phoneticPr fontId="2"/>
  </si>
  <si>
    <t>緊急連絡先（携帯）</t>
    <phoneticPr fontId="2"/>
  </si>
  <si>
    <t>コーチ氏名</t>
    <rPh sb="3" eb="5">
      <t>シメイ</t>
    </rPh>
    <phoneticPr fontId="10"/>
  </si>
  <si>
    <t>監 督 氏 名</t>
    <rPh sb="0" eb="1">
      <t>ラン</t>
    </rPh>
    <rPh sb="2" eb="3">
      <t>ヨシ</t>
    </rPh>
    <rPh sb="4" eb="5">
      <t>シ</t>
    </rPh>
    <rPh sb="6" eb="7">
      <t>メイ</t>
    </rPh>
    <phoneticPr fontId="10"/>
  </si>
  <si>
    <t>主 将 氏 名</t>
    <rPh sb="0" eb="1">
      <t>シュ</t>
    </rPh>
    <rPh sb="2" eb="3">
      <t>ショウ</t>
    </rPh>
    <rPh sb="4" eb="5">
      <t>シ</t>
    </rPh>
    <rPh sb="6" eb="7">
      <t>メイ</t>
    </rPh>
    <phoneticPr fontId="2"/>
  </si>
  <si>
    <t>健康証明者 医師氏名</t>
    <rPh sb="0" eb="2">
      <t>ケンコウ</t>
    </rPh>
    <rPh sb="2" eb="4">
      <t>ショウメイ</t>
    </rPh>
    <rPh sb="4" eb="5">
      <t>シャ</t>
    </rPh>
    <rPh sb="6" eb="8">
      <t>イシ</t>
    </rPh>
    <rPh sb="8" eb="10">
      <t>シメイ</t>
    </rPh>
    <phoneticPr fontId="2"/>
  </si>
  <si>
    <t>印</t>
    <rPh sb="0" eb="1">
      <t>イン</t>
    </rPh>
    <phoneticPr fontId="2"/>
  </si>
  <si>
    <t>記載の選手は本校在校生で、標記の大会に出場することを認知し、健康であることを証明いたします。</t>
    <rPh sb="0" eb="2">
      <t>キサイ</t>
    </rPh>
    <rPh sb="3" eb="5">
      <t>センシュ</t>
    </rPh>
    <rPh sb="6" eb="8">
      <t>ホンコウ</t>
    </rPh>
    <rPh sb="8" eb="11">
      <t>ザイコウセイ</t>
    </rPh>
    <rPh sb="13" eb="15">
      <t>ヒョウキ</t>
    </rPh>
    <rPh sb="16" eb="18">
      <t>タイカイ</t>
    </rPh>
    <rPh sb="19" eb="21">
      <t>シュツジョウ</t>
    </rPh>
    <rPh sb="26" eb="28">
      <t>ニンチ</t>
    </rPh>
    <phoneticPr fontId="10"/>
  </si>
  <si>
    <t>健康証明者 医師氏名（学校医）</t>
    <rPh sb="11" eb="13">
      <t>ガッコウ</t>
    </rPh>
    <rPh sb="13" eb="14">
      <t>イ</t>
    </rPh>
    <phoneticPr fontId="2"/>
  </si>
  <si>
    <t>監督</t>
    <rPh sb="0" eb="2">
      <t>カントク</t>
    </rPh>
    <phoneticPr fontId="2"/>
  </si>
  <si>
    <t>コーチ</t>
    <phoneticPr fontId="2"/>
  </si>
  <si>
    <t>マネージャー</t>
    <phoneticPr fontId="2"/>
  </si>
  <si>
    <t>1)</t>
    <phoneticPr fontId="2"/>
  </si>
  <si>
    <t>2)</t>
  </si>
  <si>
    <t>よろしくお願い致します．</t>
    <rPh sb="5" eb="6">
      <t>ネガ</t>
    </rPh>
    <rPh sb="7" eb="8">
      <t>イタ</t>
    </rPh>
    <phoneticPr fontId="2"/>
  </si>
  <si>
    <t>お手数をかけますが，資格審査の厳正化，スピード化を図るため下記の関係書類の提出を</t>
    <rPh sb="1" eb="3">
      <t>テスウ</t>
    </rPh>
    <rPh sb="10" eb="12">
      <t>シカク</t>
    </rPh>
    <rPh sb="12" eb="14">
      <t>シンサ</t>
    </rPh>
    <rPh sb="15" eb="18">
      <t>ゲンセイカ</t>
    </rPh>
    <rPh sb="23" eb="24">
      <t>カ</t>
    </rPh>
    <rPh sb="25" eb="26">
      <t>ハカ</t>
    </rPh>
    <rPh sb="29" eb="31">
      <t>カキ</t>
    </rPh>
    <rPh sb="32" eb="34">
      <t>カンケイ</t>
    </rPh>
    <rPh sb="34" eb="36">
      <t>ショルイ</t>
    </rPh>
    <rPh sb="37" eb="39">
      <t>テイシュツ</t>
    </rPh>
    <phoneticPr fontId="2"/>
  </si>
  <si>
    <t>生年月日</t>
    <rPh sb="0" eb="2">
      <t>セイネン</t>
    </rPh>
    <rPh sb="2" eb="4">
      <t>ガッピ</t>
    </rPh>
    <phoneticPr fontId="2"/>
  </si>
  <si>
    <t>申し込み一覧表記入上の注意事項</t>
    <rPh sb="0" eb="1">
      <t>モウ</t>
    </rPh>
    <rPh sb="2" eb="3">
      <t>コ</t>
    </rPh>
    <rPh sb="4" eb="6">
      <t>イチラン</t>
    </rPh>
    <rPh sb="6" eb="7">
      <t>ヒョウ</t>
    </rPh>
    <rPh sb="7" eb="9">
      <t>キニュウ</t>
    </rPh>
    <rPh sb="9" eb="10">
      <t>ジョウ</t>
    </rPh>
    <rPh sb="11" eb="13">
      <t>チュウイ</t>
    </rPh>
    <rPh sb="13" eb="15">
      <t>ジコウ</t>
    </rPh>
    <phoneticPr fontId="2"/>
  </si>
  <si>
    <t>生年月日（西暦），学年，性，健康，種目はリストから選択して下さい．</t>
    <rPh sb="0" eb="2">
      <t>セイネン</t>
    </rPh>
    <rPh sb="2" eb="4">
      <t>ガッピ</t>
    </rPh>
    <rPh sb="5" eb="7">
      <t>セイレキ</t>
    </rPh>
    <rPh sb="9" eb="11">
      <t>ガクネン</t>
    </rPh>
    <rPh sb="12" eb="13">
      <t>セイ</t>
    </rPh>
    <rPh sb="14" eb="16">
      <t>ケンコウ</t>
    </rPh>
    <rPh sb="17" eb="19">
      <t>シュモク</t>
    </rPh>
    <rPh sb="25" eb="27">
      <t>センタク</t>
    </rPh>
    <rPh sb="29" eb="30">
      <t>クダ</t>
    </rPh>
    <phoneticPr fontId="2"/>
  </si>
  <si>
    <t>4×100mR</t>
    <phoneticPr fontId="2"/>
  </si>
  <si>
    <t>4×400mR</t>
    <phoneticPr fontId="2"/>
  </si>
  <si>
    <t>走高跳</t>
    <rPh sb="0" eb="3">
      <t>タカ</t>
    </rPh>
    <phoneticPr fontId="2"/>
  </si>
  <si>
    <t>種目1</t>
    <rPh sb="0" eb="2">
      <t>シュモク</t>
    </rPh>
    <phoneticPr fontId="10"/>
  </si>
  <si>
    <t>種目2</t>
    <rPh sb="0" eb="2">
      <t>シュモク</t>
    </rPh>
    <phoneticPr fontId="10"/>
  </si>
  <si>
    <t>棒高跳</t>
    <rPh sb="0" eb="3">
      <t>ボウタカト</t>
    </rPh>
    <phoneticPr fontId="2"/>
  </si>
  <si>
    <t>円盤投</t>
    <rPh sb="0" eb="2">
      <t>エンバン</t>
    </rPh>
    <rPh sb="2" eb="3">
      <t>ナ</t>
    </rPh>
    <phoneticPr fontId="2"/>
  </si>
  <si>
    <t>400mH</t>
  </si>
  <si>
    <t>ﾌﾘｶﾞﾅは半角ｶﾀｶﾅでお願いします．姓と名の間は半角スペースを入力下さい．</t>
    <rPh sb="6" eb="8">
      <t>ハンカク</t>
    </rPh>
    <rPh sb="14" eb="15">
      <t>ネガ</t>
    </rPh>
    <phoneticPr fontId="2"/>
  </si>
  <si>
    <t>　①１～３年生は日本陸連（高校用）の登録システムから「生徒情報確認」の会員一覧を</t>
    <rPh sb="5" eb="6">
      <t>ネン</t>
    </rPh>
    <rPh sb="8" eb="10">
      <t>ニホン</t>
    </rPh>
    <rPh sb="10" eb="12">
      <t>リクレン</t>
    </rPh>
    <rPh sb="13" eb="15">
      <t>コウコウ</t>
    </rPh>
    <rPh sb="15" eb="16">
      <t>ヨウ</t>
    </rPh>
    <rPh sb="18" eb="20">
      <t>トウロク</t>
    </rPh>
    <rPh sb="27" eb="29">
      <t>セイト</t>
    </rPh>
    <rPh sb="29" eb="31">
      <t>ジョウホウ</t>
    </rPh>
    <rPh sb="31" eb="33">
      <t>カクニン</t>
    </rPh>
    <rPh sb="35" eb="36">
      <t>カイ</t>
    </rPh>
    <rPh sb="36" eb="37">
      <t>イン</t>
    </rPh>
    <rPh sb="37" eb="39">
      <t>イチラン</t>
    </rPh>
    <phoneticPr fontId="2"/>
  </si>
  <si>
    <t>　　ダウンロード（PDFファイル）して頂き，別途提出して下さい．</t>
    <rPh sb="19" eb="20">
      <t>イタダ</t>
    </rPh>
    <rPh sb="22" eb="24">
      <t>ベット</t>
    </rPh>
    <rPh sb="24" eb="26">
      <t>テイシュツ</t>
    </rPh>
    <rPh sb="28" eb="29">
      <t>クダ</t>
    </rPh>
    <phoneticPr fontId="2"/>
  </si>
  <si>
    <t>　　※URL  →  https://start.jaaf.or.jp/login</t>
    <phoneticPr fontId="2"/>
  </si>
  <si>
    <t>　②４，５年生で各地区学連の登録者は，各地区学連から送付された日本学連への登録</t>
    <rPh sb="5" eb="6">
      <t>ネン</t>
    </rPh>
    <rPh sb="8" eb="9">
      <t>カク</t>
    </rPh>
    <rPh sb="9" eb="11">
      <t>チク</t>
    </rPh>
    <rPh sb="11" eb="12">
      <t>ガク</t>
    </rPh>
    <rPh sb="12" eb="13">
      <t>レン</t>
    </rPh>
    <rPh sb="14" eb="17">
      <t>トウロクシャ</t>
    </rPh>
    <rPh sb="19" eb="20">
      <t>カク</t>
    </rPh>
    <rPh sb="20" eb="22">
      <t>チク</t>
    </rPh>
    <rPh sb="22" eb="23">
      <t>ガク</t>
    </rPh>
    <rPh sb="23" eb="24">
      <t>レン</t>
    </rPh>
    <rPh sb="26" eb="28">
      <t>ソウフ</t>
    </rPh>
    <rPh sb="31" eb="33">
      <t>ニホン</t>
    </rPh>
    <rPh sb="33" eb="34">
      <t>ガク</t>
    </rPh>
    <rPh sb="34" eb="35">
      <t>レン</t>
    </rPh>
    <rPh sb="37" eb="39">
      <t>トウロク</t>
    </rPh>
    <phoneticPr fontId="2"/>
  </si>
  <si>
    <t>　　申請書の写し（コピー）を別途提出して下さい．</t>
    <rPh sb="2" eb="4">
      <t>シンセイ</t>
    </rPh>
    <rPh sb="4" eb="5">
      <t>ショ</t>
    </rPh>
    <rPh sb="6" eb="7">
      <t>ウツ</t>
    </rPh>
    <rPh sb="14" eb="16">
      <t>ベット</t>
    </rPh>
    <rPh sb="16" eb="18">
      <t>テイシュツ</t>
    </rPh>
    <rPh sb="20" eb="21">
      <t>クダ</t>
    </rPh>
    <phoneticPr fontId="2"/>
  </si>
  <si>
    <t>　③上記の①，②以外（例えば，都道府県陸協への登録）についても，登録先から証明</t>
    <rPh sb="2" eb="4">
      <t>ジョウキ</t>
    </rPh>
    <rPh sb="8" eb="10">
      <t>イガイ</t>
    </rPh>
    <rPh sb="11" eb="12">
      <t>タト</t>
    </rPh>
    <rPh sb="15" eb="19">
      <t>トドウフケン</t>
    </rPh>
    <rPh sb="19" eb="20">
      <t>リク</t>
    </rPh>
    <rPh sb="20" eb="21">
      <t>キョウ</t>
    </rPh>
    <rPh sb="23" eb="25">
      <t>トウロク</t>
    </rPh>
    <rPh sb="32" eb="34">
      <t>トウロク</t>
    </rPh>
    <rPh sb="34" eb="35">
      <t>サキ</t>
    </rPh>
    <rPh sb="37" eb="39">
      <t>ショウメイ</t>
    </rPh>
    <phoneticPr fontId="2"/>
  </si>
  <si>
    <t>6)</t>
    <phoneticPr fontId="2"/>
  </si>
  <si>
    <t>今シーズンの最高記録（※公認記録）は必ず記入して下さい.</t>
    <rPh sb="6" eb="8">
      <t>サイコウ</t>
    </rPh>
    <rPh sb="8" eb="10">
      <t>キロク</t>
    </rPh>
    <rPh sb="12" eb="14">
      <t>コウニン</t>
    </rPh>
    <rPh sb="14" eb="16">
      <t>キロク</t>
    </rPh>
    <rPh sb="18" eb="19">
      <t>カナラ</t>
    </rPh>
    <rPh sb="20" eb="22">
      <t>キニュウ</t>
    </rPh>
    <rPh sb="24" eb="25">
      <t>クダ</t>
    </rPh>
    <phoneticPr fontId="2"/>
  </si>
  <si>
    <t>トラックは1/100，フィールドは㎝単位で，セルの注意例に従って入力して下さい.</t>
    <rPh sb="25" eb="27">
      <t>チュウイ</t>
    </rPh>
    <rPh sb="27" eb="28">
      <t>レイ</t>
    </rPh>
    <rPh sb="29" eb="30">
      <t>シタガ</t>
    </rPh>
    <rPh sb="32" eb="34">
      <t>ニュウリョク</t>
    </rPh>
    <rPh sb="36" eb="37">
      <t>クダ</t>
    </rPh>
    <phoneticPr fontId="2"/>
  </si>
  <si>
    <t>←（プルダウンリストから選択して下さい）</t>
    <rPh sb="12" eb="14">
      <t>センタク</t>
    </rPh>
    <rPh sb="16" eb="17">
      <t>クダ</t>
    </rPh>
    <phoneticPr fontId="2"/>
  </si>
  <si>
    <t>　　⬇</t>
    <phoneticPr fontId="2"/>
  </si>
  <si>
    <t>熊本（熊本）</t>
    <rPh sb="3" eb="5">
      <t>クマモト</t>
    </rPh>
    <phoneticPr fontId="2"/>
  </si>
  <si>
    <t>熊本（八代）</t>
    <rPh sb="3" eb="5">
      <t>ヤツシロ</t>
    </rPh>
    <phoneticPr fontId="2"/>
  </si>
  <si>
    <t>香川（高松）</t>
    <rPh sb="0" eb="2">
      <t>カガワ</t>
    </rPh>
    <rPh sb="3" eb="5">
      <t>タカマツ</t>
    </rPh>
    <phoneticPr fontId="2"/>
  </si>
  <si>
    <t>香川（詫間）</t>
    <rPh sb="0" eb="2">
      <t>カガワ</t>
    </rPh>
    <rPh sb="3" eb="5">
      <t>タクマ</t>
    </rPh>
    <phoneticPr fontId="2"/>
  </si>
  <si>
    <t>富山（本郷）</t>
    <rPh sb="3" eb="5">
      <t>ホンゴウ</t>
    </rPh>
    <phoneticPr fontId="2"/>
  </si>
  <si>
    <t>富山（射水）</t>
    <rPh sb="3" eb="5">
      <t>イミズ</t>
    </rPh>
    <phoneticPr fontId="2"/>
  </si>
  <si>
    <t>仙台（名取）</t>
    <rPh sb="3" eb="5">
      <t>ナトリ</t>
    </rPh>
    <phoneticPr fontId="2"/>
  </si>
  <si>
    <t>仙台（広瀬）</t>
    <rPh sb="3" eb="5">
      <t>ヒロセ</t>
    </rPh>
    <phoneticPr fontId="2"/>
  </si>
  <si>
    <t>学年</t>
    <rPh sb="0" eb="2">
      <t>ガクネン</t>
    </rPh>
    <phoneticPr fontId="2"/>
  </si>
  <si>
    <t>男</t>
    <rPh sb="0" eb="1">
      <t>オトコ</t>
    </rPh>
    <phoneticPr fontId="2"/>
  </si>
  <si>
    <t>女</t>
    <rPh sb="0" eb="1">
      <t>オンナ</t>
    </rPh>
    <phoneticPr fontId="2"/>
  </si>
  <si>
    <t>男子種目</t>
    <rPh sb="0" eb="2">
      <t>ダンシ</t>
    </rPh>
    <rPh sb="2" eb="4">
      <t>シュモク</t>
    </rPh>
    <phoneticPr fontId="2"/>
  </si>
  <si>
    <t>3000mSC</t>
  </si>
  <si>
    <t>女子種目</t>
    <rPh sb="0" eb="2">
      <t>ジョシ</t>
    </rPh>
    <rPh sb="2" eb="4">
      <t>シュモク</t>
    </rPh>
    <phoneticPr fontId="2"/>
  </si>
  <si>
    <t>3000m</t>
  </si>
  <si>
    <t>100mH</t>
  </si>
  <si>
    <t>健康</t>
    <rPh sb="0" eb="2">
      <t>ケンコウ</t>
    </rPh>
    <phoneticPr fontId="2"/>
  </si>
  <si>
    <t>良好</t>
    <rPh sb="0" eb="2">
      <t>リョウコウ</t>
    </rPh>
    <phoneticPr fontId="2"/>
  </si>
  <si>
    <t>リレー</t>
    <phoneticPr fontId="2"/>
  </si>
  <si>
    <t>○</t>
    <phoneticPr fontId="2"/>
  </si>
  <si>
    <t>種目3</t>
    <rPh sb="0" eb="2">
      <t>シュモク</t>
    </rPh>
    <phoneticPr fontId="10"/>
  </si>
  <si>
    <t>主 将</t>
    <phoneticPr fontId="2"/>
  </si>
  <si>
    <t>高専 花子</t>
    <rPh sb="0" eb="2">
      <t>コウセン</t>
    </rPh>
    <rPh sb="3" eb="5">
      <t>ハナコ</t>
    </rPh>
    <phoneticPr fontId="2"/>
  </si>
  <si>
    <t/>
  </si>
  <si>
    <t>　※（例）12秒00→1200　　9分30秒00→93000　　5m00→500</t>
    <phoneticPr fontId="2"/>
  </si>
  <si>
    <t>チーフマネージャー氏名</t>
    <rPh sb="9" eb="11">
      <t>シメイ</t>
    </rPh>
    <phoneticPr fontId="2"/>
  </si>
  <si>
    <t xml:space="preserve">ﾁｰﾌ
ﾏﾈｰｼﾞｬｰ    　　　　　　　　 </t>
    <phoneticPr fontId="2"/>
  </si>
  <si>
    <t>大会名</t>
    <phoneticPr fontId="2"/>
  </si>
  <si>
    <t>シーズン
最高記録</t>
    <rPh sb="5" eb="7">
      <t>サイコウ</t>
    </rPh>
    <rPh sb="7" eb="9">
      <t>キロク</t>
    </rPh>
    <phoneticPr fontId="2"/>
  </si>
  <si>
    <t>シーズン
最高記録</t>
    <rPh sb="5" eb="7">
      <t>サイコウ</t>
    </rPh>
    <rPh sb="7" eb="9">
      <t>キロク</t>
    </rPh>
    <phoneticPr fontId="2"/>
  </si>
  <si>
    <t>▼必要事項を入力してください。</t>
    <rPh sb="1" eb="3">
      <t>ヒツヨウ</t>
    </rPh>
    <rPh sb="3" eb="5">
      <t>ジコウ</t>
    </rPh>
    <rPh sb="6" eb="8">
      <t>ニュウリョク</t>
    </rPh>
    <phoneticPr fontId="2"/>
  </si>
  <si>
    <t>月日
(mm/dd)</t>
    <phoneticPr fontId="10"/>
  </si>
  <si>
    <t>東海地区高専大会</t>
    <rPh sb="0" eb="1">
      <t>トウカイ</t>
    </rPh>
    <rPh sb="1" eb="3">
      <t>チク</t>
    </rPh>
    <rPh sb="3" eb="5">
      <t>コウセン</t>
    </rPh>
    <rPh sb="5" eb="7">
      <t>タイカイ</t>
    </rPh>
    <phoneticPr fontId="2"/>
  </si>
  <si>
    <t xml:space="preserve">ｺｰﾁ                      </t>
    <phoneticPr fontId="2"/>
  </si>
  <si>
    <t>シーズン最高記録</t>
    <rPh sb="4" eb="6">
      <t>サイコウ</t>
    </rPh>
    <rPh sb="6" eb="8">
      <t>キロク</t>
    </rPh>
    <phoneticPr fontId="2"/>
  </si>
  <si>
    <t>7/2</t>
    <phoneticPr fontId="2"/>
  </si>
  <si>
    <t>記録</t>
    <rPh sb="0" eb="2">
      <t>キロク</t>
    </rPh>
    <phoneticPr fontId="2"/>
  </si>
  <si>
    <t>西三河選手権</t>
    <rPh sb="0" eb="2">
      <t>ミカワ</t>
    </rPh>
    <rPh sb="2" eb="5">
      <t>センシュケン</t>
    </rPh>
    <phoneticPr fontId="2"/>
  </si>
  <si>
    <t>6/18</t>
    <phoneticPr fontId="2"/>
  </si>
  <si>
    <t>備考</t>
    <rPh sb="0" eb="2">
      <t>ビコウ</t>
    </rPh>
    <phoneticPr fontId="2"/>
  </si>
  <si>
    <t>監督</t>
    <rPh sb="0" eb="2">
      <t>カントク</t>
    </rPh>
    <phoneticPr fontId="2"/>
  </si>
  <si>
    <t>コーチ</t>
    <phoneticPr fontId="2"/>
  </si>
  <si>
    <t>チーフマネージャー</t>
    <phoneticPr fontId="2"/>
  </si>
  <si>
    <t>ｺｳｾﾝ ﾊﾅｺ</t>
    <phoneticPr fontId="2"/>
  </si>
  <si>
    <t>ｺｳｾﾝ ﾀﾛｳ</t>
    <phoneticPr fontId="2"/>
  </si>
  <si>
    <t>1600mR</t>
    <phoneticPr fontId="2"/>
  </si>
  <si>
    <t>※このページ上では作業をしないでください。</t>
    <rPh sb="6" eb="7">
      <t>ジョウ</t>
    </rPh>
    <rPh sb="9" eb="11">
      <t>サギョウ</t>
    </rPh>
    <phoneticPr fontId="2"/>
  </si>
  <si>
    <t>選手ナンバー</t>
  </si>
  <si>
    <t>性別</t>
  </si>
  <si>
    <t>選手名</t>
  </si>
  <si>
    <t>選手カナ</t>
  </si>
  <si>
    <t>所属名</t>
  </si>
  <si>
    <t>学年</t>
  </si>
  <si>
    <t>種目1</t>
  </si>
  <si>
    <t>参考記録1</t>
  </si>
  <si>
    <t>種目2</t>
  </si>
  <si>
    <t>参考記録2</t>
  </si>
  <si>
    <t>種目3</t>
  </si>
  <si>
    <t>参考記録3</t>
  </si>
  <si>
    <t>リレー1</t>
  </si>
  <si>
    <t>リレー2</t>
  </si>
  <si>
    <t>参考記録</t>
    <phoneticPr fontId="2"/>
  </si>
  <si>
    <t>/</t>
    <phoneticPr fontId="2"/>
  </si>
  <si>
    <t>/</t>
    <phoneticPr fontId="2"/>
  </si>
  <si>
    <r>
      <t>▼</t>
    </r>
    <r>
      <rPr>
        <sz val="8"/>
        <rFont val="ＭＳ 明朝"/>
        <family val="1"/>
        <charset val="128"/>
      </rPr>
      <t>参加標準記録設定種目は必要事項を入力してください。</t>
    </r>
    <rPh sb="1" eb="3">
      <t>サンカ</t>
    </rPh>
    <rPh sb="3" eb="5">
      <t>ヒョウジュン</t>
    </rPh>
    <rPh sb="5" eb="7">
      <t>キロク</t>
    </rPh>
    <rPh sb="7" eb="9">
      <t>セッテイ</t>
    </rPh>
    <rPh sb="9" eb="11">
      <t>シュモク</t>
    </rPh>
    <rPh sb="12" eb="14">
      <t>ヒツヨウ</t>
    </rPh>
    <rPh sb="14" eb="16">
      <t>ジコウ</t>
    </rPh>
    <rPh sb="17" eb="19">
      <t>ニュウリョク</t>
    </rPh>
    <phoneticPr fontId="2"/>
  </si>
  <si>
    <t>参加標準記録</t>
    <rPh sb="0" eb="2">
      <t>サンカ</t>
    </rPh>
    <rPh sb="2" eb="4">
      <t>ヒョウジュン</t>
    </rPh>
    <rPh sb="4" eb="6">
      <t>キロク</t>
    </rPh>
    <phoneticPr fontId="2"/>
  </si>
  <si>
    <t>400mH</t>
    <phoneticPr fontId="2"/>
  </si>
  <si>
    <t>3000mSC</t>
    <phoneticPr fontId="2"/>
  </si>
  <si>
    <t>29秒00</t>
    <rPh sb="2" eb="3">
      <t>ビョウ</t>
    </rPh>
    <phoneticPr fontId="2"/>
  </si>
  <si>
    <t>1m35</t>
    <phoneticPr fontId="2"/>
  </si>
  <si>
    <t>○</t>
    <phoneticPr fontId="2"/>
  </si>
  <si>
    <t>○</t>
    <phoneticPr fontId="2"/>
  </si>
  <si>
    <t>23m00</t>
    <phoneticPr fontId="2"/>
  </si>
  <si>
    <t>25m00</t>
    <phoneticPr fontId="2"/>
  </si>
  <si>
    <t>　　となる書類を取り寄せ，別途提出して下さい．</t>
    <rPh sb="5" eb="7">
      <t>ショルイ</t>
    </rPh>
    <rPh sb="8" eb="9">
      <t>ト</t>
    </rPh>
    <rPh sb="10" eb="11">
      <t>ヨ</t>
    </rPh>
    <rPh sb="13" eb="15">
      <t>ベット</t>
    </rPh>
    <rPh sb="15" eb="17">
      <t>テイシュツ</t>
    </rPh>
    <rPh sb="19" eb="20">
      <t>クダ</t>
    </rPh>
    <phoneticPr fontId="2"/>
  </si>
  <si>
    <t>他高専の選手については，シート「リレー」の該当欄に必要事項を記入してください．</t>
    <rPh sb="0" eb="1">
      <t>ホカ</t>
    </rPh>
    <rPh sb="1" eb="3">
      <t>コウセン</t>
    </rPh>
    <rPh sb="4" eb="6">
      <t>センシュ</t>
    </rPh>
    <rPh sb="21" eb="23">
      <t>ガイトウ</t>
    </rPh>
    <rPh sb="23" eb="24">
      <t>ラン</t>
    </rPh>
    <rPh sb="25" eb="27">
      <t>ヒツヨウ</t>
    </rPh>
    <rPh sb="27" eb="29">
      <t>ジコウ</t>
    </rPh>
    <rPh sb="30" eb="32">
      <t>キニュウ</t>
    </rPh>
    <phoneticPr fontId="2"/>
  </si>
  <si>
    <t>　※日本高専陸上競技会のランキング(http://kosen-rk.jp/ranking/)に，</t>
    <rPh sb="2" eb="4">
      <t>ニホン</t>
    </rPh>
    <rPh sb="4" eb="6">
      <t>コウセン</t>
    </rPh>
    <rPh sb="6" eb="8">
      <t>リクジョウ</t>
    </rPh>
    <rPh sb="8" eb="10">
      <t>キョウギ</t>
    </rPh>
    <rPh sb="10" eb="11">
      <t>カイ</t>
    </rPh>
    <phoneticPr fontId="2"/>
  </si>
  <si>
    <t xml:space="preserve">    記録が反映されていないことがあるため，お手数ですが，記入をお願いします．</t>
    <rPh sb="4" eb="6">
      <t>キロク</t>
    </rPh>
    <phoneticPr fontId="2"/>
  </si>
  <si>
    <t>ファイルを保存する際，○○を学校名に書き換えて下さい．</t>
    <rPh sb="5" eb="7">
      <t>ホゾン</t>
    </rPh>
    <rPh sb="9" eb="10">
      <t>サイ</t>
    </rPh>
    <rPh sb="14" eb="17">
      <t>ガッコウメイ</t>
    </rPh>
    <rPh sb="18" eb="19">
      <t>カ</t>
    </rPh>
    <rPh sb="20" eb="21">
      <t>カ</t>
    </rPh>
    <rPh sb="23" eb="24">
      <t>クダ</t>
    </rPh>
    <phoneticPr fontId="2"/>
  </si>
  <si>
    <t>混成チーム
他高専選手
記入欄
氏名の横に（）で学校名を記入してください。</t>
    <rPh sb="0" eb="2">
      <t>コンセイ</t>
    </rPh>
    <rPh sb="6" eb="7">
      <t>ホカ</t>
    </rPh>
    <rPh sb="7" eb="9">
      <t>コウセン</t>
    </rPh>
    <rPh sb="9" eb="11">
      <t>センシュ</t>
    </rPh>
    <rPh sb="12" eb="14">
      <t>キニュウ</t>
    </rPh>
    <rPh sb="14" eb="15">
      <t>ラン</t>
    </rPh>
    <rPh sb="16" eb="18">
      <t>シメイ</t>
    </rPh>
    <rPh sb="19" eb="20">
      <t>ヨコ</t>
    </rPh>
    <rPh sb="24" eb="26">
      <t>ガッコウ</t>
    </rPh>
    <rPh sb="26" eb="27">
      <t>メイ</t>
    </rPh>
    <rPh sb="28" eb="30">
      <t>キニュウ</t>
    </rPh>
    <phoneticPr fontId="2"/>
  </si>
  <si>
    <t>/</t>
    <phoneticPr fontId="2"/>
  </si>
  <si>
    <t>/</t>
    <phoneticPr fontId="2"/>
  </si>
  <si>
    <t>チーフマネージャー</t>
    <phoneticPr fontId="2"/>
  </si>
  <si>
    <r>
      <t xml:space="preserve">女子
4×100mR
</t>
    </r>
    <r>
      <rPr>
        <sz val="9"/>
        <rFont val="ＭＳ 明朝"/>
        <family val="1"/>
        <charset val="128"/>
      </rPr>
      <t>混成チーム
の他高専
選手は下
の欄に別途
記入</t>
    </r>
    <rPh sb="0" eb="2">
      <t>ジョシ</t>
    </rPh>
    <rPh sb="12" eb="14">
      <t>コンセイ</t>
    </rPh>
    <rPh sb="19" eb="20">
      <t>タ</t>
    </rPh>
    <rPh sb="20" eb="22">
      <t>コウセン</t>
    </rPh>
    <rPh sb="23" eb="25">
      <t>センシュ</t>
    </rPh>
    <rPh sb="26" eb="27">
      <t>シタ</t>
    </rPh>
    <rPh sb="29" eb="30">
      <t>ラン</t>
    </rPh>
    <rPh sb="31" eb="33">
      <t>ベット</t>
    </rPh>
    <rPh sb="34" eb="36">
      <t>キニュウ</t>
    </rPh>
    <phoneticPr fontId="2"/>
  </si>
  <si>
    <t>ﾗﾝｷﾝｸﾞ
種目1</t>
    <rPh sb="7" eb="9">
      <t>シュモク</t>
    </rPh>
    <phoneticPr fontId="2"/>
  </si>
  <si>
    <t>ﾗﾝｷﾝｸﾞ
種目2</t>
    <rPh sb="7" eb="9">
      <t>シュモク</t>
    </rPh>
    <phoneticPr fontId="2"/>
  </si>
  <si>
    <t>ﾗﾝｷﾝｸﾞ
種目</t>
    <rPh sb="7" eb="9">
      <t>シュモク</t>
    </rPh>
    <phoneticPr fontId="2"/>
  </si>
  <si>
    <t>59秒00</t>
    <rPh sb="2" eb="3">
      <t>ビョウ</t>
    </rPh>
    <phoneticPr fontId="2"/>
  </si>
  <si>
    <t>10分30秒00</t>
    <rPh sb="2" eb="3">
      <t>フン</t>
    </rPh>
    <phoneticPr fontId="2"/>
  </si>
  <si>
    <t>3m50</t>
    <phoneticPr fontId="2"/>
  </si>
  <si>
    <t>12分00秒00</t>
    <rPh sb="2" eb="3">
      <t>フン</t>
    </rPh>
    <rPh sb="5" eb="6">
      <t>ビョウ</t>
    </rPh>
    <phoneticPr fontId="2"/>
  </si>
  <si>
    <t>19秒00</t>
    <rPh sb="2" eb="3">
      <t>ビョウ</t>
    </rPh>
    <phoneticPr fontId="2"/>
  </si>
  <si>
    <t>4×100m</t>
    <phoneticPr fontId="2"/>
  </si>
  <si>
    <t>〇</t>
    <phoneticPr fontId="2"/>
  </si>
  <si>
    <t>56秒00</t>
    <rPh sb="2" eb="3">
      <t>ビョウ</t>
    </rPh>
    <phoneticPr fontId="2"/>
  </si>
  <si>
    <t>日本陸連関係書類の提出について</t>
    <rPh sb="0" eb="2">
      <t>ニホン</t>
    </rPh>
    <rPh sb="2" eb="4">
      <t>リクレン</t>
    </rPh>
    <rPh sb="4" eb="6">
      <t>カンケイ</t>
    </rPh>
    <rPh sb="6" eb="8">
      <t>ショルイ</t>
    </rPh>
    <rPh sb="9" eb="11">
      <t>テイシュツ</t>
    </rPh>
    <phoneticPr fontId="2"/>
  </si>
  <si>
    <t>3)</t>
    <phoneticPr fontId="2"/>
  </si>
  <si>
    <t>7)</t>
  </si>
  <si>
    <t>8)</t>
  </si>
  <si>
    <t>9)</t>
  </si>
  <si>
    <t>10)</t>
  </si>
  <si>
    <t>11)</t>
  </si>
  <si>
    <t>12)</t>
  </si>
  <si>
    <t>出場確定については，日本高専陸上競技協会webにてご確認をお願いします．</t>
    <rPh sb="0" eb="2">
      <t>シュツジョウ</t>
    </rPh>
    <rPh sb="2" eb="4">
      <t>カクテイ</t>
    </rPh>
    <rPh sb="10" eb="12">
      <t>ニホン</t>
    </rPh>
    <rPh sb="12" eb="14">
      <t>コウセン</t>
    </rPh>
    <rPh sb="14" eb="18">
      <t>リク</t>
    </rPh>
    <rPh sb="18" eb="20">
      <t>キョウカイ</t>
    </rPh>
    <rPh sb="26" eb="28">
      <t>カクニン</t>
    </rPh>
    <rPh sb="30" eb="31">
      <t>ネガ</t>
    </rPh>
    <phoneticPr fontId="2"/>
  </si>
  <si>
    <t>ランキング種目(男子：400mH，3000mSC，棒高跳．女子：)について</t>
    <rPh sb="5" eb="7">
      <t>シュモク</t>
    </rPh>
    <rPh sb="8" eb="10">
      <t>ダンシ</t>
    </rPh>
    <rPh sb="25" eb="28">
      <t>ボウタカト</t>
    </rPh>
    <rPh sb="29" eb="31">
      <t>ジョシ</t>
    </rPh>
    <phoneticPr fontId="2"/>
  </si>
  <si>
    <t>男子：400mH，3000mSC，棒高跳</t>
    <rPh sb="0" eb="2">
      <t>ダンシ</t>
    </rPh>
    <rPh sb="17" eb="20">
      <t>ボウタカト</t>
    </rPh>
    <phoneticPr fontId="2"/>
  </si>
  <si>
    <t>得点対象者及び得点対象種目の指定について</t>
    <rPh sb="0" eb="2">
      <t>トクテン</t>
    </rPh>
    <rPh sb="2" eb="5">
      <t>タイショウシャ</t>
    </rPh>
    <rPh sb="5" eb="6">
      <t>オヨ</t>
    </rPh>
    <rPh sb="7" eb="9">
      <t>トクテン</t>
    </rPh>
    <rPh sb="9" eb="11">
      <t>タイショウ</t>
    </rPh>
    <rPh sb="11" eb="13">
      <t>シュモク</t>
    </rPh>
    <rPh sb="14" eb="16">
      <t>シテイ</t>
    </rPh>
    <phoneticPr fontId="2"/>
  </si>
  <si>
    <t>ランキング種目に３名以上出場する場合に、得点対象者2名を指定して下さい．</t>
    <rPh sb="20" eb="22">
      <t>トクテン</t>
    </rPh>
    <rPh sb="22" eb="25">
      <t>タイショウシャ</t>
    </rPh>
    <rPh sb="32" eb="33">
      <t>クダ</t>
    </rPh>
    <phoneticPr fontId="2"/>
  </si>
  <si>
    <t>女子競技者が３種目に出場する場合，得点対象２種目を指定して下さい．</t>
    <rPh sb="17" eb="19">
      <t>トクテン</t>
    </rPh>
    <rPh sb="19" eb="21">
      <t>タイショウ</t>
    </rPh>
    <rPh sb="29" eb="30">
      <t>クダ</t>
    </rPh>
    <phoneticPr fontId="2"/>
  </si>
  <si>
    <t>上記については，いづれもエントリー後の変更はできませんので注意して下さい．</t>
    <rPh sb="0" eb="2">
      <t>ジョウキ</t>
    </rPh>
    <rPh sb="29" eb="31">
      <t>チュウイ</t>
    </rPh>
    <rPh sb="33" eb="34">
      <t>クダ</t>
    </rPh>
    <phoneticPr fontId="2"/>
  </si>
  <si>
    <t>「出場証明書」へ記入後，校長印を押印してご提出して下さい．</t>
    <rPh sb="1" eb="3">
      <t>シュツジョウ</t>
    </rPh>
    <rPh sb="3" eb="6">
      <t>ショウメイショ</t>
    </rPh>
    <rPh sb="8" eb="10">
      <t>キニュウ</t>
    </rPh>
    <rPh sb="10" eb="11">
      <t>ゴ</t>
    </rPh>
    <rPh sb="12" eb="15">
      <t>コウチョウイン</t>
    </rPh>
    <rPh sb="16" eb="18">
      <t>オウイン</t>
    </rPh>
    <rPh sb="21" eb="23">
      <t>テイシュツ</t>
    </rPh>
    <rPh sb="25" eb="26">
      <t>クダ</t>
    </rPh>
    <phoneticPr fontId="2"/>
  </si>
  <si>
    <t>ファイル名を変更し，送信をお願い致します．</t>
    <rPh sb="4" eb="5">
      <t>メイ</t>
    </rPh>
    <rPh sb="6" eb="8">
      <t>ヘンコウ</t>
    </rPh>
    <rPh sb="10" eb="12">
      <t>ソウシン</t>
    </rPh>
    <rPh sb="14" eb="15">
      <t>ネガ</t>
    </rPh>
    <rPh sb="16" eb="17">
      <t>イタ</t>
    </rPh>
    <phoneticPr fontId="2"/>
  </si>
  <si>
    <t>送信先：E-mail：kyomu4@nagano-nct.ac.jp</t>
    <rPh sb="0" eb="2">
      <t>ソウシン</t>
    </rPh>
    <phoneticPr fontId="2"/>
  </si>
  <si>
    <t>〒381－8550　長野県長野市徳間716　７１６長野工業高等専門学校学生課内</t>
    <phoneticPr fontId="2"/>
  </si>
  <si>
    <t>第52回全国高等専門学校体育大会陸上競技事務局</t>
    <phoneticPr fontId="2"/>
  </si>
  <si>
    <t>TEL 026-295-7362、7131FAX 026-295-4950</t>
    <phoneticPr fontId="2"/>
  </si>
  <si>
    <t>締切　7月28日（金）17時</t>
    <rPh sb="0" eb="2">
      <t>シメキリ</t>
    </rPh>
    <rPh sb="13" eb="14">
      <t>ジ</t>
    </rPh>
    <phoneticPr fontId="2"/>
  </si>
  <si>
    <t>H29 全国高専陸上</t>
    <rPh sb="4" eb="6">
      <t>ゼンコク</t>
    </rPh>
    <rPh sb="6" eb="8">
      <t>コウセン</t>
    </rPh>
    <rPh sb="8" eb="10">
      <t>リクジョウ</t>
    </rPh>
    <phoneticPr fontId="2"/>
  </si>
  <si>
    <r>
      <t>女子：200m，3000m</t>
    </r>
    <r>
      <rPr>
        <vertAlign val="superscript"/>
        <sz val="10"/>
        <rFont val="ＭＳ 明朝"/>
        <family val="1"/>
        <charset val="128"/>
      </rPr>
      <t>注)</t>
    </r>
    <r>
      <rPr>
        <sz val="10"/>
        <rFont val="ＭＳ 明朝"/>
        <family val="1"/>
        <charset val="128"/>
      </rPr>
      <t>，100mH，4×100mR，走高跳，円盤投，やり投</t>
    </r>
    <rPh sb="0" eb="2">
      <t>ジョシ</t>
    </rPh>
    <phoneticPr fontId="2"/>
  </si>
  <si>
    <t>標準記録を突破した大会名と月日も記入して下さい．</t>
    <rPh sb="0" eb="2">
      <t>ヒョウジュン</t>
    </rPh>
    <rPh sb="5" eb="7">
      <t>トッパ</t>
    </rPh>
    <phoneticPr fontId="2"/>
  </si>
  <si>
    <t>のみ記入して下さい．</t>
    <phoneticPr fontId="2"/>
  </si>
  <si>
    <t>女子400mRで，混成チームを希望する場合は，シート「申込一覧(女)」に，自高専の選手</t>
    <rPh sb="0" eb="2">
      <t>ジョシ</t>
    </rPh>
    <rPh sb="9" eb="11">
      <t>コンセイ</t>
    </rPh>
    <rPh sb="15" eb="17">
      <t>キボウ</t>
    </rPh>
    <rPh sb="19" eb="21">
      <t>バアイ</t>
    </rPh>
    <rPh sb="27" eb="28">
      <t>モウ</t>
    </rPh>
    <rPh sb="28" eb="29">
      <t>コ</t>
    </rPh>
    <rPh sb="29" eb="31">
      <t>イチラン</t>
    </rPh>
    <rPh sb="32" eb="33">
      <t>オンナ</t>
    </rPh>
    <phoneticPr fontId="2"/>
  </si>
  <si>
    <t>出場選手の中で監督，コーチ，チーフマネージャーを兼ねる場合は備考欄に記入して下さい．</t>
    <rPh sb="0" eb="2">
      <t>シュツジョウ</t>
    </rPh>
    <rPh sb="2" eb="4">
      <t>センシュ</t>
    </rPh>
    <rPh sb="5" eb="6">
      <t>ナカ</t>
    </rPh>
    <rPh sb="7" eb="9">
      <t>カントク</t>
    </rPh>
    <rPh sb="24" eb="25">
      <t>カ</t>
    </rPh>
    <rPh sb="27" eb="29">
      <t>バアイ</t>
    </rPh>
    <rPh sb="30" eb="33">
      <t>ビコウラン</t>
    </rPh>
    <rPh sb="34" eb="36">
      <t>キニュウ</t>
    </rPh>
    <rPh sb="38" eb="39">
      <t>クダ</t>
    </rPh>
    <phoneticPr fontId="2"/>
  </si>
  <si>
    <t xml:space="preserve"> 監督</t>
    <phoneticPr fontId="2"/>
  </si>
  <si>
    <t>ｺｰﾁ</t>
    <phoneticPr fontId="2"/>
  </si>
  <si>
    <t xml:space="preserve">　ﾁｰﾌ
ﾏﾈｰｼﾞｬｰ    　　　　　　　　 </t>
    <phoneticPr fontId="2"/>
  </si>
  <si>
    <t xml:space="preserve">主将　　　　　　　　　　   </t>
    <rPh sb="0" eb="1">
      <t>シュ</t>
    </rPh>
    <rPh sb="1" eb="2">
      <t>ショウ</t>
    </rPh>
    <phoneticPr fontId="2"/>
  </si>
  <si>
    <t>▼ランキング種目は必要事項を入力してください。</t>
    <rPh sb="6" eb="8">
      <t>シュモク</t>
    </rPh>
    <rPh sb="9" eb="11">
      <t>ヒツヨウ</t>
    </rPh>
    <rPh sb="11" eb="13">
      <t>ジコウ</t>
    </rPh>
    <rPh sb="14" eb="16">
      <t>ニュウリョク</t>
    </rPh>
    <phoneticPr fontId="2"/>
  </si>
  <si>
    <t>得点対象者=○印</t>
    <rPh sb="0" eb="2">
      <t>トクテン</t>
    </rPh>
    <rPh sb="2" eb="5">
      <t>タイショウシャ</t>
    </rPh>
    <rPh sb="7" eb="8">
      <t>シルシ</t>
    </rPh>
    <phoneticPr fontId="2"/>
  </si>
  <si>
    <t>第52回全国高等専門学校体育大会陸上競技　出場証明書</t>
    <phoneticPr fontId="10"/>
  </si>
  <si>
    <t>ﾗﾝｷﾝｸﾞ種目1</t>
    <rPh sb="6" eb="8">
      <t>シュモク</t>
    </rPh>
    <phoneticPr fontId="10"/>
  </si>
  <si>
    <t>ﾗﾝｷﾝｸﾞ種目2</t>
    <rPh sb="6" eb="8">
      <t>シュモク</t>
    </rPh>
    <phoneticPr fontId="10"/>
  </si>
  <si>
    <t>Rank種目1</t>
    <rPh sb="4" eb="6">
      <t>シュモク</t>
    </rPh>
    <phoneticPr fontId="10"/>
  </si>
  <si>
    <t>Rank種目2</t>
    <rPh sb="4" eb="6">
      <t>シュモク</t>
    </rPh>
    <phoneticPr fontId="10"/>
  </si>
  <si>
    <t>高等専門学校 注)参加標準記録設定種目(56秒00)</t>
    <rPh sb="7" eb="8">
      <t>チュウ</t>
    </rPh>
    <rPh sb="17" eb="19">
      <t>シュモク</t>
    </rPh>
    <phoneticPr fontId="2"/>
  </si>
  <si>
    <t>男子Rank種目</t>
    <rPh sb="0" eb="2">
      <t>ダンシ</t>
    </rPh>
    <rPh sb="6" eb="8">
      <t>シュモク</t>
    </rPh>
    <phoneticPr fontId="2"/>
  </si>
  <si>
    <t>女子Rank種目</t>
    <rPh sb="0" eb="2">
      <t>ジョシ</t>
    </rPh>
    <rPh sb="6" eb="8">
      <t>シュモク</t>
    </rPh>
    <phoneticPr fontId="2"/>
  </si>
  <si>
    <t>ﾗﾝｷﾝｸﾞ
種目3</t>
    <rPh sb="7" eb="9">
      <t>シュモク</t>
    </rPh>
    <phoneticPr fontId="2"/>
  </si>
  <si>
    <t>No</t>
    <phoneticPr fontId="2"/>
  </si>
  <si>
    <t>種目数確認</t>
    <rPh sb="0" eb="3">
      <t>シュモクスウ</t>
    </rPh>
    <rPh sb="3" eb="5">
      <t>カクニン</t>
    </rPh>
    <phoneticPr fontId="2"/>
  </si>
  <si>
    <t>種目</t>
    <rPh sb="0" eb="2">
      <t>シュモク</t>
    </rPh>
    <phoneticPr fontId="10"/>
  </si>
  <si>
    <t>1.基本情報の記入</t>
    <rPh sb="2" eb="4">
      <t>キホン</t>
    </rPh>
    <rPh sb="4" eb="6">
      <t>ジョウホウ</t>
    </rPh>
    <rPh sb="7" eb="9">
      <t>キニュウ</t>
    </rPh>
    <phoneticPr fontId="2"/>
  </si>
  <si>
    <t>2.「申込一覧」の記入</t>
    <rPh sb="3" eb="5">
      <t>モウシコミ</t>
    </rPh>
    <rPh sb="5" eb="7">
      <t>イチラン</t>
    </rPh>
    <rPh sb="9" eb="11">
      <t>キニュウ</t>
    </rPh>
    <phoneticPr fontId="2"/>
  </si>
  <si>
    <t>緊急連絡先は大会前日および期間中に連絡が取れる引率者の携帯電話番号をご記入ください．</t>
    <rPh sb="6" eb="8">
      <t>タイカイ</t>
    </rPh>
    <rPh sb="8" eb="10">
      <t>ゼンジツ</t>
    </rPh>
    <rPh sb="13" eb="16">
      <t>キカンチュウ</t>
    </rPh>
    <rPh sb="17" eb="19">
      <t>レンラク</t>
    </rPh>
    <rPh sb="20" eb="21">
      <t>ト</t>
    </rPh>
    <rPh sb="23" eb="26">
      <t>インソツシャ</t>
    </rPh>
    <rPh sb="31" eb="33">
      <t>バンゴウ</t>
    </rPh>
    <rPh sb="35" eb="37">
      <t>キニュウ</t>
    </rPh>
    <phoneticPr fontId="2"/>
  </si>
  <si>
    <t>※日本高専陸上競技協会　2017年度登録済みの競技者については、以下は不要です。</t>
    <rPh sb="1" eb="3">
      <t>ニホン</t>
    </rPh>
    <rPh sb="3" eb="5">
      <t>コウセン</t>
    </rPh>
    <rPh sb="5" eb="9">
      <t>リク</t>
    </rPh>
    <rPh sb="9" eb="11">
      <t>キョウカイ</t>
    </rPh>
    <rPh sb="16" eb="18">
      <t>ネンド</t>
    </rPh>
    <rPh sb="18" eb="20">
      <t>トウロク</t>
    </rPh>
    <rPh sb="20" eb="21">
      <t>ズ</t>
    </rPh>
    <rPh sb="23" eb="26">
      <t>キョウギシャ</t>
    </rPh>
    <rPh sb="32" eb="34">
      <t>イカ</t>
    </rPh>
    <rPh sb="35" eb="37">
      <t>フヨウ</t>
    </rPh>
    <phoneticPr fontId="2"/>
  </si>
  <si>
    <r>
      <rPr>
        <vertAlign val="superscript"/>
        <sz val="10"/>
        <rFont val="ＭＳ 明朝"/>
        <family val="1"/>
        <charset val="128"/>
      </rPr>
      <t>注)</t>
    </r>
    <r>
      <rPr>
        <sz val="10"/>
        <rFont val="ＭＳ 明朝"/>
        <family val="1"/>
        <charset val="128"/>
      </rPr>
      <t>3000mで16名に満たない場合は駅伝の区間記録を含むロード種目を参考にします．</t>
    </r>
    <rPh sb="0" eb="1">
      <t>チュウ</t>
    </rPh>
    <phoneticPr fontId="2"/>
  </si>
  <si>
    <t>　○○高専_52nd_entry2017.xls</t>
    <rPh sb="3" eb="5">
      <t>コウセン</t>
    </rPh>
    <phoneticPr fontId="2"/>
  </si>
  <si>
    <t>　長野高専_52nd_entry2017.xls</t>
    <rPh sb="1" eb="3">
      <t>ナガノ</t>
    </rPh>
    <rPh sb="3" eb="5">
      <t>コウセン</t>
    </rPh>
    <phoneticPr fontId="2"/>
  </si>
  <si>
    <t>以上</t>
    <rPh sb="0" eb="2">
      <t>イジョウ</t>
    </rPh>
    <phoneticPr fontId="2"/>
  </si>
  <si>
    <t>0--</t>
    <phoneticPr fontId="2"/>
  </si>
  <si>
    <t>4×100m</t>
    <phoneticPr fontId="2"/>
  </si>
  <si>
    <t>4×400m</t>
    <phoneticPr fontId="2"/>
  </si>
  <si>
    <t>得点対象=○印</t>
    <rPh sb="0" eb="2">
      <t>トクテン</t>
    </rPh>
    <rPh sb="2" eb="4">
      <t>タイショウ</t>
    </rPh>
    <rPh sb="6" eb="7">
      <t>シルシ</t>
    </rPh>
    <phoneticPr fontId="2"/>
  </si>
  <si>
    <t>得点対象確認</t>
    <rPh sb="0" eb="2">
      <t>トクテン</t>
    </rPh>
    <rPh sb="2" eb="4">
      <t>タイショウ</t>
    </rPh>
    <rPh sb="4" eb="6">
      <t>カクニン</t>
    </rPh>
    <phoneticPr fontId="2"/>
  </si>
  <si>
    <t>ランキング種目１
大会名</t>
    <rPh sb="5" eb="6">
      <t>シュ</t>
    </rPh>
    <rPh sb="6" eb="7">
      <t>モク</t>
    </rPh>
    <phoneticPr fontId="2"/>
  </si>
  <si>
    <t>ランキング種目２
大会名</t>
    <rPh sb="5" eb="6">
      <t>シュ</t>
    </rPh>
    <rPh sb="6" eb="7">
      <t>モク</t>
    </rPh>
    <phoneticPr fontId="2"/>
  </si>
  <si>
    <t>ランキング種目３
大会名</t>
    <rPh sb="5" eb="6">
      <t>シュ</t>
    </rPh>
    <rPh sb="6" eb="7">
      <t>モク</t>
    </rPh>
    <phoneticPr fontId="2"/>
  </si>
  <si>
    <t>長野県選手権</t>
    <rPh sb="0" eb="3">
      <t>ナガノケン</t>
    </rPh>
    <rPh sb="3" eb="5">
      <t>センシュ</t>
    </rPh>
    <rPh sb="5" eb="6">
      <t>ケン</t>
    </rPh>
    <phoneticPr fontId="2"/>
  </si>
  <si>
    <t>月日
(mm/dd)</t>
    <phoneticPr fontId="2"/>
  </si>
  <si>
    <t>月日
(mm/dd)</t>
    <phoneticPr fontId="2"/>
  </si>
  <si>
    <t>ﾗﾝｷﾝｸﾞ種目</t>
    <rPh sb="6" eb="8">
      <t>シュモク</t>
    </rPh>
    <phoneticPr fontId="2"/>
  </si>
  <si>
    <t>関東信越地区高専</t>
    <rPh sb="0" eb="1">
      <t>カントウ</t>
    </rPh>
    <rPh sb="1" eb="3">
      <t>シンエツ</t>
    </rPh>
    <rPh sb="3" eb="5">
      <t>チク</t>
    </rPh>
    <rPh sb="5" eb="7">
      <t>コウセン</t>
    </rPh>
    <phoneticPr fontId="2"/>
  </si>
  <si>
    <t>項目</t>
    <rPh sb="0" eb="2">
      <t>コウモク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</si>
</sst>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quot;第&quot;0&quot;回&quot;"/>
    <numFmt numFmtId="177" formatCode="&quot;　　　　　秩父宮賜杯第&quot;0&quot;回全国高等学校陸上競技対抗選手権大会徳島県予選会&quot;"/>
    <numFmt numFmtId="178" formatCode="[$-411]ggg\ e&quot; 年 &quot;m&quot; 月 &quot;d&quot; 日 &quot;;@"/>
    <numFmt numFmtId="179" formatCode="0000"/>
    <numFmt numFmtId="180" formatCode="[=1]&quot;男&quot;;[=2]&quot;女&quot;;General"/>
    <numFmt numFmtId="181" formatCode="[=1]&quot;○&quot;;General"/>
    <numFmt numFmtId="182" formatCode="[=1]&quot;補&quot;;General"/>
    <numFmt numFmtId="183" formatCode="000"/>
    <numFmt numFmtId="184" formatCode="0_);\(0\)"/>
  </numFmts>
  <fonts count="29">
    <font>
      <sz val="10"/>
      <name val="ＭＳ 明朝"/>
      <family val="1"/>
      <charset val="128"/>
    </font>
    <font>
      <sz val="10"/>
      <name val="ＭＳ 明朝"/>
      <family val="1"/>
      <charset val="128"/>
    </font>
    <font>
      <sz val="6"/>
      <name val="ＭＳ 明朝"/>
      <family val="1"/>
      <charset val="128"/>
    </font>
    <font>
      <sz val="9"/>
      <name val="ＭＳ 明朝"/>
      <family val="1"/>
      <charset val="128"/>
    </font>
    <font>
      <b/>
      <sz val="10"/>
      <name val="ＭＳ 明朝"/>
      <family val="1"/>
      <charset val="128"/>
    </font>
    <font>
      <sz val="8"/>
      <name val="ＭＳ 明朝"/>
      <family val="1"/>
      <charset val="128"/>
    </font>
    <font>
      <sz val="9"/>
      <color indexed="81"/>
      <name val="ＭＳ Ｐゴシック"/>
      <family val="3"/>
      <charset val="128"/>
    </font>
    <font>
      <sz val="11"/>
      <name val="ＭＳ Ｐゴシック"/>
      <family val="3"/>
      <charset val="128"/>
    </font>
    <font>
      <sz val="20"/>
      <name val="ＭＳ 明朝"/>
      <family val="1"/>
      <charset val="128"/>
    </font>
    <font>
      <sz val="18"/>
      <name val="ＭＳ 明朝"/>
      <family val="1"/>
      <charset val="128"/>
    </font>
    <font>
      <sz val="6"/>
      <name val="ＭＳ Ｐゴシック"/>
      <family val="3"/>
      <charset val="128"/>
    </font>
    <font>
      <sz val="11"/>
      <name val="ＭＳ 明朝"/>
      <family val="1"/>
      <charset val="128"/>
    </font>
    <font>
      <sz val="14"/>
      <name val="ＭＳ 明朝"/>
      <family val="1"/>
      <charset val="128"/>
    </font>
    <font>
      <sz val="12"/>
      <name val="ＭＳ Ｐ明朝"/>
      <family val="1"/>
      <charset val="128"/>
    </font>
    <font>
      <sz val="11"/>
      <name val="ＭＳ Ｐ明朝"/>
      <family val="1"/>
      <charset val="128"/>
    </font>
    <font>
      <sz val="14"/>
      <name val="ＭＳ Ｐ明朝"/>
      <family val="1"/>
      <charset val="128"/>
    </font>
    <font>
      <sz val="6"/>
      <name val="ＭＳ Ｐゴシック"/>
      <family val="3"/>
      <charset val="128"/>
    </font>
    <font>
      <sz val="10.5"/>
      <name val="ＭＳ 明朝"/>
      <family val="1"/>
      <charset val="128"/>
    </font>
    <font>
      <sz val="11"/>
      <name val="明朝"/>
      <family val="1"/>
      <charset val="128"/>
    </font>
    <font>
      <b/>
      <sz val="9"/>
      <color indexed="81"/>
      <name val="ＭＳ Ｐゴシック"/>
      <family val="3"/>
      <charset val="128"/>
    </font>
    <font>
      <sz val="9"/>
      <name val="ＭＳ Ｐゴシック"/>
      <family val="3"/>
      <charset val="128"/>
    </font>
    <font>
      <vertAlign val="superscript"/>
      <sz val="10"/>
      <name val="ＭＳ 明朝"/>
      <family val="1"/>
      <charset val="128"/>
    </font>
    <font>
      <sz val="10"/>
      <color theme="1"/>
      <name val="ＭＳ 明朝"/>
      <family val="1"/>
      <charset val="128"/>
    </font>
    <font>
      <sz val="10"/>
      <color rgb="FFFF0000"/>
      <name val="ＭＳ 明朝"/>
      <family val="1"/>
      <charset val="128"/>
    </font>
    <font>
      <b/>
      <sz val="10"/>
      <color rgb="FFFF0000"/>
      <name val="ＭＳ 明朝"/>
      <family val="1"/>
      <charset val="128"/>
    </font>
    <font>
      <sz val="8"/>
      <color rgb="FFFF0000"/>
      <name val="ＭＳ 明朝"/>
      <family val="1"/>
      <charset val="128"/>
    </font>
    <font>
      <sz val="9"/>
      <color rgb="FFFF0000"/>
      <name val="ＭＳ 明朝"/>
      <family val="1"/>
      <charset val="128"/>
    </font>
    <font>
      <b/>
      <sz val="10"/>
      <color rgb="FFC00000"/>
      <name val="ＭＳ 明朝"/>
      <family val="1"/>
      <charset val="128"/>
    </font>
    <font>
      <sz val="12"/>
      <name val="ＭＳ 明朝"/>
      <family val="1"/>
      <charset val="128"/>
    </font>
  </fonts>
  <fills count="16">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3" tint="0.79998168889431442"/>
        <bgColor indexed="64"/>
      </patternFill>
    </fill>
  </fills>
  <borders count="62">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s>
  <cellStyleXfs count="4">
    <xf numFmtId="0" fontId="0" fillId="0" borderId="0"/>
    <xf numFmtId="38" fontId="1" fillId="0" borderId="0" applyFont="0" applyFill="0" applyBorder="0" applyAlignment="0" applyProtection="0">
      <alignment vertical="center"/>
    </xf>
    <xf numFmtId="0" fontId="7" fillId="0" borderId="0">
      <alignment vertical="center"/>
    </xf>
    <xf numFmtId="0" fontId="18" fillId="0" borderId="0"/>
  </cellStyleXfs>
  <cellXfs count="442">
    <xf numFmtId="0" fontId="0" fillId="0" borderId="0" xfId="0"/>
    <xf numFmtId="0" fontId="0" fillId="0" borderId="0" xfId="0" applyAlignment="1">
      <alignment vertical="center" wrapText="1"/>
    </xf>
    <xf numFmtId="0" fontId="0" fillId="0" borderId="0" xfId="0" applyAlignment="1">
      <alignment horizontal="center" vertical="center"/>
    </xf>
    <xf numFmtId="49" fontId="0" fillId="0" borderId="0" xfId="0" applyNumberFormat="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right"/>
    </xf>
    <xf numFmtId="0" fontId="0" fillId="0" borderId="0" xfId="0" applyAlignment="1">
      <alignment vertical="center"/>
    </xf>
    <xf numFmtId="0" fontId="8" fillId="0" borderId="0" xfId="2" applyFont="1" applyFill="1" applyAlignment="1">
      <alignment vertical="center" shrinkToFit="1"/>
    </xf>
    <xf numFmtId="0" fontId="9" fillId="0" borderId="0" xfId="2" applyFont="1" applyFill="1" applyAlignment="1">
      <alignment vertical="center" shrinkToFit="1"/>
    </xf>
    <xf numFmtId="0" fontId="9" fillId="0" borderId="0" xfId="2" applyFont="1" applyFill="1" applyBorder="1" applyAlignment="1">
      <alignment vertical="center" shrinkToFit="1"/>
    </xf>
    <xf numFmtId="0" fontId="8" fillId="0" borderId="0" xfId="2" applyFont="1" applyAlignment="1">
      <alignment vertical="center" shrinkToFit="1"/>
    </xf>
    <xf numFmtId="0" fontId="11" fillId="0" borderId="0" xfId="2" applyFont="1" applyAlignment="1">
      <alignment vertical="center" shrinkToFit="1"/>
    </xf>
    <xf numFmtId="0" fontId="11" fillId="0" borderId="0" xfId="2" applyFont="1" applyFill="1" applyBorder="1" applyAlignment="1">
      <alignment vertical="center" shrinkToFit="1"/>
    </xf>
    <xf numFmtId="0" fontId="12" fillId="0" borderId="0" xfId="2" applyNumberFormat="1" applyFont="1" applyFill="1" applyAlignment="1">
      <alignment vertical="top" shrinkToFit="1"/>
    </xf>
    <xf numFmtId="0" fontId="12" fillId="0" borderId="5" xfId="2" applyNumberFormat="1" applyFont="1" applyFill="1" applyBorder="1" applyAlignment="1">
      <alignment vertical="top" shrinkToFit="1"/>
    </xf>
    <xf numFmtId="0" fontId="12" fillId="0" borderId="2" xfId="2" applyNumberFormat="1" applyFont="1" applyFill="1" applyBorder="1" applyAlignment="1">
      <alignment vertical="top" shrinkToFit="1"/>
    </xf>
    <xf numFmtId="0" fontId="12" fillId="0" borderId="3" xfId="2" applyNumberFormat="1" applyFont="1" applyFill="1" applyBorder="1" applyAlignment="1">
      <alignment vertical="top" shrinkToFit="1"/>
    </xf>
    <xf numFmtId="177" fontId="12" fillId="0" borderId="0" xfId="2" applyNumberFormat="1" applyFont="1" applyFill="1" applyBorder="1" applyAlignment="1">
      <alignment vertical="center" shrinkToFit="1"/>
    </xf>
    <xf numFmtId="0" fontId="11" fillId="0" borderId="0" xfId="2" applyFont="1" applyFill="1" applyAlignment="1">
      <alignment vertical="center" shrinkToFit="1"/>
    </xf>
    <xf numFmtId="0" fontId="11" fillId="0" borderId="1" xfId="2" applyFont="1" applyFill="1" applyBorder="1" applyAlignment="1">
      <alignment vertical="center" shrinkToFit="1"/>
    </xf>
    <xf numFmtId="0" fontId="11" fillId="0" borderId="4" xfId="2" applyFont="1" applyFill="1" applyBorder="1" applyAlignment="1">
      <alignment vertical="center" shrinkToFit="1"/>
    </xf>
    <xf numFmtId="0" fontId="14" fillId="0" borderId="0" xfId="2" applyFont="1" applyFill="1" applyAlignment="1">
      <alignment vertical="center" shrinkToFit="1"/>
    </xf>
    <xf numFmtId="0" fontId="14" fillId="0" borderId="1" xfId="2" applyFont="1" applyFill="1" applyBorder="1" applyAlignment="1">
      <alignment vertical="center" shrinkToFit="1"/>
    </xf>
    <xf numFmtId="0" fontId="14" fillId="0" borderId="0" xfId="2" applyFont="1" applyFill="1" applyBorder="1" applyAlignment="1">
      <alignment vertical="center" shrinkToFit="1"/>
    </xf>
    <xf numFmtId="0" fontId="15" fillId="0" borderId="0" xfId="2" applyFont="1" applyFill="1" applyBorder="1" applyAlignment="1">
      <alignment vertical="center" shrinkToFit="1"/>
    </xf>
    <xf numFmtId="178" fontId="11" fillId="0" borderId="0" xfId="2" applyNumberFormat="1" applyFont="1" applyFill="1" applyBorder="1" applyAlignment="1">
      <alignment vertical="center" shrinkToFit="1"/>
    </xf>
    <xf numFmtId="0" fontId="12" fillId="0" borderId="0" xfId="2" applyFont="1" applyFill="1" applyBorder="1" applyAlignment="1" applyProtection="1">
      <alignment horizontal="center" vertical="center" shrinkToFit="1"/>
      <protection locked="0"/>
    </xf>
    <xf numFmtId="0" fontId="11" fillId="0" borderId="6" xfId="2" applyFont="1" applyFill="1" applyBorder="1" applyAlignment="1">
      <alignment vertical="top" shrinkToFit="1"/>
    </xf>
    <xf numFmtId="0" fontId="11" fillId="0" borderId="7" xfId="2" applyFont="1" applyFill="1" applyBorder="1" applyAlignment="1">
      <alignment vertical="top" shrinkToFit="1"/>
    </xf>
    <xf numFmtId="0" fontId="11" fillId="0" borderId="8" xfId="2" applyFont="1" applyFill="1" applyBorder="1" applyAlignment="1">
      <alignment vertical="top" shrinkToFit="1"/>
    </xf>
    <xf numFmtId="0" fontId="11" fillId="0" borderId="1" xfId="2" applyFont="1" applyFill="1" applyBorder="1" applyAlignment="1" applyProtection="1">
      <alignment horizontal="left" vertical="center" shrinkToFit="1"/>
      <protection locked="0"/>
    </xf>
    <xf numFmtId="0" fontId="11" fillId="0" borderId="9" xfId="2" applyFont="1" applyFill="1" applyBorder="1" applyAlignment="1" applyProtection="1">
      <alignment vertical="center" shrinkToFit="1"/>
      <protection locked="0"/>
    </xf>
    <xf numFmtId="0" fontId="14" fillId="0" borderId="2" xfId="2" applyFont="1" applyFill="1" applyBorder="1" applyAlignment="1">
      <alignment shrinkToFit="1"/>
    </xf>
    <xf numFmtId="0" fontId="11" fillId="0" borderId="7" xfId="2" applyFont="1" applyFill="1" applyBorder="1" applyAlignment="1">
      <alignment vertical="center" shrinkToFit="1"/>
    </xf>
    <xf numFmtId="0" fontId="1" fillId="0" borderId="1" xfId="2" applyFont="1" applyFill="1" applyBorder="1" applyAlignment="1">
      <alignment horizontal="center" vertical="center" shrinkToFit="1"/>
    </xf>
    <xf numFmtId="0" fontId="1" fillId="0" borderId="0" xfId="2" applyFont="1" applyAlignment="1">
      <alignment vertical="center" shrinkToFit="1"/>
    </xf>
    <xf numFmtId="0" fontId="1" fillId="0" borderId="0" xfId="2" applyFont="1" applyFill="1" applyBorder="1" applyAlignment="1">
      <alignment horizontal="center" vertical="center" shrinkToFit="1"/>
    </xf>
    <xf numFmtId="0" fontId="11" fillId="0" borderId="10" xfId="2" applyFont="1" applyFill="1" applyBorder="1" applyAlignment="1">
      <alignment vertical="center" shrinkToFit="1"/>
    </xf>
    <xf numFmtId="182" fontId="11" fillId="2" borderId="0" xfId="2" applyNumberFormat="1" applyFont="1" applyFill="1" applyBorder="1" applyAlignment="1" applyProtection="1">
      <alignment horizontal="center" vertical="center" shrinkToFit="1"/>
      <protection locked="0"/>
    </xf>
    <xf numFmtId="183" fontId="11" fillId="0" borderId="0" xfId="2" applyNumberFormat="1" applyFont="1" applyAlignment="1">
      <alignment vertical="center" shrinkToFit="1"/>
    </xf>
    <xf numFmtId="0" fontId="7" fillId="0" borderId="0" xfId="2">
      <alignment vertical="center"/>
    </xf>
    <xf numFmtId="183" fontId="11" fillId="0" borderId="0" xfId="2" applyNumberFormat="1" applyFont="1" applyFill="1" applyAlignment="1">
      <alignment vertical="center" shrinkToFit="1"/>
    </xf>
    <xf numFmtId="0" fontId="11" fillId="0" borderId="0" xfId="2" applyFont="1" applyFill="1" applyAlignment="1">
      <alignment horizontal="right" vertical="center" shrinkToFit="1"/>
    </xf>
    <xf numFmtId="0" fontId="11" fillId="0" borderId="0" xfId="2" applyFont="1" applyAlignment="1">
      <alignment horizontal="right" vertical="center" shrinkToFit="1"/>
    </xf>
    <xf numFmtId="179" fontId="11" fillId="0" borderId="10" xfId="2" applyNumberFormat="1" applyFont="1" applyFill="1" applyBorder="1" applyAlignment="1" applyProtection="1">
      <alignment horizontal="center" vertical="center" shrinkToFit="1"/>
      <protection locked="0"/>
    </xf>
    <xf numFmtId="0" fontId="11" fillId="0" borderId="10" xfId="2" applyFont="1" applyFill="1" applyBorder="1" applyAlignment="1" applyProtection="1">
      <alignment horizontal="center" vertical="center" shrinkToFit="1"/>
      <protection locked="0"/>
    </xf>
    <xf numFmtId="180" fontId="11" fillId="0" borderId="10" xfId="2" applyNumberFormat="1" applyFont="1" applyFill="1" applyBorder="1" applyAlignment="1" applyProtection="1">
      <alignment horizontal="center" vertical="center" shrinkToFit="1"/>
      <protection locked="0"/>
    </xf>
    <xf numFmtId="181" fontId="11" fillId="0" borderId="11" xfId="2" applyNumberFormat="1" applyFont="1" applyFill="1" applyBorder="1" applyAlignment="1" applyProtection="1">
      <alignment horizontal="center" vertical="center" shrinkToFit="1"/>
      <protection locked="0"/>
    </xf>
    <xf numFmtId="49" fontId="11" fillId="0" borderId="10" xfId="2" applyNumberFormat="1" applyFont="1" applyFill="1" applyBorder="1" applyAlignment="1" applyProtection="1">
      <alignment horizontal="center" vertical="center" shrinkToFit="1"/>
      <protection locked="0"/>
    </xf>
    <xf numFmtId="0" fontId="17" fillId="0" borderId="10" xfId="2" applyFont="1" applyFill="1" applyBorder="1" applyAlignment="1">
      <alignment horizontal="center" vertical="center" shrinkToFit="1"/>
    </xf>
    <xf numFmtId="0" fontId="17" fillId="0" borderId="11" xfId="2" applyFont="1" applyFill="1" applyBorder="1" applyAlignment="1">
      <alignment horizontal="center" vertical="center" shrinkToFit="1"/>
    </xf>
    <xf numFmtId="0" fontId="17" fillId="0" borderId="10" xfId="2" applyFont="1" applyFill="1" applyBorder="1" applyAlignment="1">
      <alignment vertical="center" shrinkToFit="1"/>
    </xf>
    <xf numFmtId="179" fontId="17" fillId="0" borderId="10" xfId="2" applyNumberFormat="1" applyFont="1" applyFill="1" applyBorder="1" applyAlignment="1" applyProtection="1">
      <alignment horizontal="center" vertical="center" shrinkToFit="1"/>
      <protection locked="0"/>
    </xf>
    <xf numFmtId="0" fontId="17" fillId="0" borderId="10" xfId="2" applyFont="1" applyFill="1" applyBorder="1" applyAlignment="1" applyProtection="1">
      <alignment horizontal="center" vertical="center" shrinkToFit="1"/>
      <protection locked="0"/>
    </xf>
    <xf numFmtId="180" fontId="17" fillId="0" borderId="10" xfId="2" applyNumberFormat="1" applyFont="1" applyFill="1" applyBorder="1" applyAlignment="1" applyProtection="1">
      <alignment horizontal="center" vertical="center" shrinkToFit="1"/>
      <protection locked="0"/>
    </xf>
    <xf numFmtId="181" fontId="17" fillId="0" borderId="11" xfId="2" applyNumberFormat="1" applyFont="1" applyFill="1" applyBorder="1" applyAlignment="1" applyProtection="1">
      <alignment horizontal="center" vertical="center" shrinkToFit="1"/>
      <protection locked="0"/>
    </xf>
    <xf numFmtId="0" fontId="12" fillId="0" borderId="1" xfId="2" applyNumberFormat="1" applyFont="1" applyFill="1" applyBorder="1" applyAlignment="1">
      <alignment vertical="top" shrinkToFit="1"/>
    </xf>
    <xf numFmtId="0" fontId="11" fillId="0" borderId="1" xfId="2" applyFont="1" applyFill="1" applyBorder="1" applyAlignment="1">
      <alignment vertical="top" shrinkToFit="1"/>
    </xf>
    <xf numFmtId="182" fontId="11" fillId="0" borderId="0" xfId="2" applyNumberFormat="1" applyFont="1" applyFill="1" applyBorder="1" applyAlignment="1" applyProtection="1">
      <alignment horizontal="center" vertical="center" shrinkToFit="1"/>
      <protection locked="0"/>
    </xf>
    <xf numFmtId="0" fontId="11" fillId="0" borderId="0" xfId="2" applyFont="1" applyFill="1" applyBorder="1" applyAlignment="1">
      <alignment horizontal="center"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Fill="1" applyAlignment="1">
      <alignment vertical="center" wrapText="1"/>
    </xf>
    <xf numFmtId="0" fontId="3" fillId="0" borderId="12" xfId="0" applyFont="1" applyBorder="1" applyAlignment="1">
      <alignment horizontal="right" vertical="center" wrapText="1"/>
    </xf>
    <xf numFmtId="0" fontId="3" fillId="0" borderId="13" xfId="0" applyFont="1" applyBorder="1" applyAlignment="1">
      <alignment horizontal="right" vertical="center" wrapText="1"/>
    </xf>
    <xf numFmtId="0" fontId="3" fillId="0" borderId="14" xfId="0" applyFont="1" applyBorder="1" applyAlignment="1">
      <alignment horizontal="right" vertical="center" wrapText="1"/>
    </xf>
    <xf numFmtId="0" fontId="11" fillId="0" borderId="9" xfId="2" applyFont="1" applyFill="1" applyBorder="1" applyAlignment="1">
      <alignment vertical="center" shrinkToFit="1"/>
    </xf>
    <xf numFmtId="0" fontId="17" fillId="0" borderId="10" xfId="2" applyNumberFormat="1" applyFont="1" applyFill="1" applyBorder="1" applyAlignment="1" applyProtection="1">
      <alignment horizontal="center" vertical="center" shrinkToFit="1"/>
      <protection locked="0"/>
    </xf>
    <xf numFmtId="49" fontId="0" fillId="0" borderId="16" xfId="0" applyNumberFormat="1" applyBorder="1" applyAlignment="1" applyProtection="1">
      <alignment horizontal="center" vertical="center" shrinkToFit="1"/>
      <protection locked="0"/>
    </xf>
    <xf numFmtId="0" fontId="0" fillId="0" borderId="16" xfId="0" applyBorder="1" applyAlignment="1" applyProtection="1">
      <alignment horizontal="left" vertical="center" wrapText="1"/>
      <protection locked="0"/>
    </xf>
    <xf numFmtId="0" fontId="0" fillId="0" borderId="16" xfId="0" applyBorder="1" applyAlignment="1" applyProtection="1">
      <alignment vertical="center" wrapText="1"/>
      <protection locked="0"/>
    </xf>
    <xf numFmtId="49" fontId="0" fillId="0" borderId="17" xfId="0" applyNumberFormat="1" applyBorder="1" applyAlignment="1" applyProtection="1">
      <alignment horizontal="center" vertical="center" shrinkToFit="1"/>
      <protection locked="0"/>
    </xf>
    <xf numFmtId="0" fontId="0" fillId="0" borderId="18" xfId="0" applyBorder="1" applyAlignment="1" applyProtection="1">
      <alignment vertical="center" wrapText="1"/>
      <protection locked="0"/>
    </xf>
    <xf numFmtId="0" fontId="0" fillId="0" borderId="0" xfId="0" applyBorder="1" applyAlignment="1" applyProtection="1">
      <alignment horizontal="left" vertical="center" wrapText="1"/>
    </xf>
    <xf numFmtId="0" fontId="0" fillId="0" borderId="0" xfId="0" applyBorder="1" applyAlignment="1" applyProtection="1">
      <alignment horizontal="right" vertical="center" wrapText="1"/>
    </xf>
    <xf numFmtId="0" fontId="0" fillId="0" borderId="0" xfId="0" applyBorder="1" applyAlignment="1" applyProtection="1">
      <alignment vertical="center" wrapText="1"/>
    </xf>
    <xf numFmtId="0" fontId="0" fillId="0" borderId="7" xfId="0" applyBorder="1" applyAlignment="1" applyProtection="1">
      <alignment vertical="center" wrapText="1"/>
    </xf>
    <xf numFmtId="0" fontId="5" fillId="0" borderId="0" xfId="0" applyFont="1" applyBorder="1" applyAlignment="1" applyProtection="1">
      <alignment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49" fontId="3" fillId="0" borderId="20" xfId="0" applyNumberFormat="1"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3" fillId="3" borderId="23" xfId="0" applyFont="1" applyFill="1" applyBorder="1" applyAlignment="1" applyProtection="1">
      <alignment horizontal="center" vertical="center" wrapText="1"/>
    </xf>
    <xf numFmtId="0" fontId="5" fillId="3" borderId="22" xfId="0" applyFont="1" applyFill="1" applyBorder="1" applyAlignment="1" applyProtection="1">
      <alignment horizontal="center" vertical="center" wrapText="1"/>
    </xf>
    <xf numFmtId="0" fontId="3" fillId="4" borderId="19" xfId="0" applyFont="1" applyFill="1" applyBorder="1" applyAlignment="1" applyProtection="1">
      <alignment horizontal="center" vertical="center" wrapText="1"/>
    </xf>
    <xf numFmtId="0" fontId="5" fillId="4" borderId="22" xfId="0" applyFont="1" applyFill="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27" xfId="0" applyBorder="1" applyAlignment="1" applyProtection="1">
      <alignment horizontal="right" vertical="center" wrapText="1"/>
      <protection locked="0"/>
    </xf>
    <xf numFmtId="0" fontId="0" fillId="0" borderId="28" xfId="0" applyBorder="1" applyAlignment="1" applyProtection="1">
      <alignment horizontal="right" vertical="center" wrapText="1"/>
      <protection locked="0"/>
    </xf>
    <xf numFmtId="0" fontId="0" fillId="0" borderId="18"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30" xfId="0" applyBorder="1" applyAlignment="1" applyProtection="1">
      <alignment horizontal="right" vertical="center" wrapText="1"/>
      <protection locked="0"/>
    </xf>
    <xf numFmtId="0" fontId="0" fillId="0" borderId="32" xfId="0" applyBorder="1" applyAlignment="1" applyProtection="1">
      <alignment horizontal="right" vertical="center" wrapText="1"/>
      <protection locked="0"/>
    </xf>
    <xf numFmtId="0" fontId="0" fillId="0" borderId="33" xfId="0" applyBorder="1" applyAlignment="1" applyProtection="1">
      <alignment horizontal="right" vertical="center" wrapText="1"/>
      <protection locked="0"/>
    </xf>
    <xf numFmtId="0" fontId="0" fillId="0" borderId="27"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26" xfId="0" applyBorder="1" applyAlignment="1" applyProtection="1">
      <alignment horizontal="right" vertical="center" wrapText="1"/>
      <protection locked="0"/>
    </xf>
    <xf numFmtId="0" fontId="0" fillId="0" borderId="29" xfId="0" applyBorder="1" applyAlignment="1" applyProtection="1">
      <alignment horizontal="right" vertical="center" wrapText="1"/>
      <protection locked="0"/>
    </xf>
    <xf numFmtId="0" fontId="0" fillId="0" borderId="28"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1" xfId="0" applyBorder="1" applyAlignment="1" applyProtection="1">
      <alignment horizontal="left" vertical="center" wrapText="1"/>
      <protection locked="0"/>
    </xf>
    <xf numFmtId="0" fontId="0" fillId="0" borderId="37" xfId="0" applyBorder="1" applyAlignment="1" applyProtection="1">
      <alignment horizontal="center" vertical="center" shrinkToFit="1"/>
      <protection locked="0"/>
    </xf>
    <xf numFmtId="0" fontId="0" fillId="0" borderId="38" xfId="0" applyBorder="1" applyAlignment="1" applyProtection="1">
      <alignment horizontal="center" vertical="center" shrinkToFit="1"/>
      <protection locked="0"/>
    </xf>
    <xf numFmtId="0" fontId="0" fillId="0" borderId="11" xfId="0" applyBorder="1" applyAlignment="1">
      <alignment vertical="center"/>
    </xf>
    <xf numFmtId="0" fontId="0" fillId="0" borderId="10" xfId="0" applyBorder="1" applyAlignment="1" applyProtection="1">
      <alignment vertical="center"/>
      <protection locked="0"/>
    </xf>
    <xf numFmtId="0" fontId="22" fillId="0" borderId="0" xfId="0" applyFont="1" applyBorder="1" applyAlignment="1">
      <alignment vertical="center"/>
    </xf>
    <xf numFmtId="0" fontId="23" fillId="0" borderId="0" xfId="0" applyFont="1" applyBorder="1" applyAlignment="1">
      <alignment vertical="center"/>
    </xf>
    <xf numFmtId="0" fontId="24" fillId="0" borderId="0" xfId="0" applyFont="1" applyBorder="1" applyAlignment="1">
      <alignment vertical="center"/>
    </xf>
    <xf numFmtId="0" fontId="0" fillId="0" borderId="1" xfId="0" applyBorder="1"/>
    <xf numFmtId="0" fontId="0" fillId="0" borderId="0" xfId="0" applyBorder="1" applyAlignment="1">
      <alignment vertical="center" wrapText="1"/>
    </xf>
    <xf numFmtId="0" fontId="11" fillId="0" borderId="0" xfId="2" applyFont="1" applyBorder="1">
      <alignment vertical="center"/>
    </xf>
    <xf numFmtId="0" fontId="0" fillId="0" borderId="1" xfId="0" applyBorder="1" applyAlignment="1">
      <alignment vertical="center"/>
    </xf>
    <xf numFmtId="0" fontId="0" fillId="0" borderId="26" xfId="0" applyBorder="1" applyAlignment="1" applyProtection="1">
      <alignment horizontal="center" vertical="center"/>
      <protection locked="0"/>
    </xf>
    <xf numFmtId="14" fontId="0" fillId="0" borderId="15" xfId="0" applyNumberFormat="1" applyBorder="1" applyAlignment="1" applyProtection="1">
      <alignment vertical="center" wrapText="1"/>
      <protection locked="0"/>
    </xf>
    <xf numFmtId="14" fontId="0" fillId="0" borderId="16" xfId="0" applyNumberFormat="1" applyBorder="1" applyAlignment="1" applyProtection="1">
      <alignment vertical="center" wrapText="1"/>
      <protection locked="0"/>
    </xf>
    <xf numFmtId="0" fontId="0" fillId="0" borderId="40" xfId="0" applyFill="1" applyBorder="1" applyAlignment="1" applyProtection="1">
      <alignment horizontal="right" vertical="center" wrapText="1"/>
    </xf>
    <xf numFmtId="0" fontId="0" fillId="0" borderId="26" xfId="0" applyFill="1" applyBorder="1" applyAlignment="1" applyProtection="1">
      <alignment horizontal="center" vertical="center"/>
    </xf>
    <xf numFmtId="0" fontId="0" fillId="0" borderId="28" xfId="0" applyFill="1" applyBorder="1" applyAlignment="1" applyProtection="1">
      <alignment horizontal="right" vertical="center" wrapText="1"/>
    </xf>
    <xf numFmtId="0" fontId="0" fillId="0" borderId="26" xfId="0" applyFill="1" applyBorder="1" applyAlignment="1" applyProtection="1">
      <alignment horizontal="right" vertical="center" wrapText="1"/>
    </xf>
    <xf numFmtId="0" fontId="0" fillId="0" borderId="33" xfId="0" applyFill="1" applyBorder="1" applyAlignment="1" applyProtection="1">
      <alignment horizontal="right" vertical="center" wrapText="1"/>
    </xf>
    <xf numFmtId="0" fontId="0" fillId="0" borderId="31" xfId="0" applyFill="1" applyBorder="1" applyAlignment="1" applyProtection="1">
      <alignment horizontal="right" vertical="center" wrapText="1"/>
    </xf>
    <xf numFmtId="0" fontId="0" fillId="0" borderId="29" xfId="0" applyFill="1" applyBorder="1" applyAlignment="1" applyProtection="1">
      <alignment horizontal="right" vertical="center" wrapText="1"/>
    </xf>
    <xf numFmtId="0" fontId="5" fillId="6" borderId="22" xfId="0" applyFont="1" applyFill="1" applyBorder="1" applyAlignment="1" applyProtection="1">
      <alignment horizontal="center" vertical="center" wrapText="1"/>
    </xf>
    <xf numFmtId="0" fontId="23" fillId="0" borderId="0" xfId="0" applyFont="1" applyAlignment="1">
      <alignment vertical="center"/>
    </xf>
    <xf numFmtId="0" fontId="4" fillId="0" borderId="0" xfId="0" applyFont="1" applyBorder="1" applyAlignment="1">
      <alignment vertical="center"/>
    </xf>
    <xf numFmtId="0" fontId="0" fillId="0" borderId="0" xfId="0" applyFont="1" applyBorder="1" applyAlignment="1">
      <alignment vertical="center"/>
    </xf>
    <xf numFmtId="0" fontId="23" fillId="0" borderId="0" xfId="0" applyFont="1"/>
    <xf numFmtId="0" fontId="23" fillId="0" borderId="0" xfId="0" applyFont="1" applyBorder="1"/>
    <xf numFmtId="0" fontId="0" fillId="0" borderId="0" xfId="0" applyFont="1" applyAlignment="1">
      <alignment vertical="center"/>
    </xf>
    <xf numFmtId="0" fontId="3" fillId="5" borderId="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1" fillId="0" borderId="0" xfId="2" applyFont="1" applyAlignment="1">
      <alignment horizontal="center" vertical="center" shrinkToFit="1"/>
    </xf>
    <xf numFmtId="0" fontId="3" fillId="0" borderId="10" xfId="0" applyFont="1" applyBorder="1" applyAlignment="1">
      <alignment horizontal="center" vertical="center" wrapText="1"/>
    </xf>
    <xf numFmtId="0" fontId="3" fillId="0" borderId="9" xfId="0" applyFont="1" applyBorder="1" applyAlignment="1" applyProtection="1">
      <alignment horizontal="center" vertical="center" wrapText="1"/>
    </xf>
    <xf numFmtId="0" fontId="25" fillId="6" borderId="11" xfId="0" applyFont="1" applyFill="1" applyBorder="1" applyAlignment="1" applyProtection="1">
      <alignment horizontal="center" vertical="center" wrapText="1"/>
    </xf>
    <xf numFmtId="0" fontId="5" fillId="4" borderId="41" xfId="0" applyFont="1" applyFill="1" applyBorder="1" applyAlignment="1" applyProtection="1">
      <alignment horizontal="center" vertical="center" wrapText="1"/>
    </xf>
    <xf numFmtId="0" fontId="0" fillId="0" borderId="43" xfId="0" applyBorder="1" applyAlignment="1" applyProtection="1">
      <alignment horizontal="center" vertical="center"/>
      <protection locked="0"/>
    </xf>
    <xf numFmtId="0" fontId="0" fillId="0" borderId="43" xfId="0" applyBorder="1" applyAlignment="1" applyProtection="1">
      <alignment horizontal="right" vertical="center" wrapText="1"/>
      <protection locked="0"/>
    </xf>
    <xf numFmtId="0" fontId="0" fillId="0" borderId="44" xfId="0" applyBorder="1" applyAlignment="1" applyProtection="1">
      <alignment horizontal="right" vertical="center" wrapText="1"/>
      <protection locked="0"/>
    </xf>
    <xf numFmtId="0" fontId="0" fillId="0" borderId="37" xfId="0" applyBorder="1" applyAlignment="1" applyProtection="1">
      <alignment horizontal="center" vertical="center" wrapText="1"/>
      <protection locked="0"/>
    </xf>
    <xf numFmtId="0" fontId="11" fillId="0" borderId="10" xfId="2" applyFont="1" applyFill="1" applyBorder="1" applyAlignment="1">
      <alignment horizontal="center" vertical="center" shrinkToFit="1"/>
    </xf>
    <xf numFmtId="14" fontId="0" fillId="0" borderId="18" xfId="0" applyNumberFormat="1" applyBorder="1" applyAlignment="1" applyProtection="1">
      <alignment vertical="center" wrapText="1"/>
      <protection locked="0"/>
    </xf>
    <xf numFmtId="0" fontId="0" fillId="7" borderId="39" xfId="0" applyFill="1" applyBorder="1" applyAlignment="1" applyProtection="1">
      <alignment vertical="center" wrapText="1"/>
      <protection locked="0"/>
    </xf>
    <xf numFmtId="0" fontId="0" fillId="7" borderId="32" xfId="0" applyFill="1" applyBorder="1" applyAlignment="1" applyProtection="1">
      <alignment vertical="center" wrapText="1"/>
      <protection locked="0"/>
    </xf>
    <xf numFmtId="0" fontId="0" fillId="7" borderId="33" xfId="0" applyFill="1" applyBorder="1" applyAlignment="1" applyProtection="1">
      <alignment vertical="center" wrapText="1"/>
      <protection locked="0"/>
    </xf>
    <xf numFmtId="0" fontId="0" fillId="7" borderId="19" xfId="0" applyFill="1" applyBorder="1" applyAlignment="1" applyProtection="1">
      <alignment vertical="center" wrapText="1"/>
    </xf>
    <xf numFmtId="0" fontId="0" fillId="7" borderId="20" xfId="0" applyFill="1" applyBorder="1" applyAlignment="1" applyProtection="1">
      <alignment horizontal="center" vertical="center"/>
    </xf>
    <xf numFmtId="0" fontId="0" fillId="7" borderId="45" xfId="0" applyFill="1" applyBorder="1" applyAlignment="1" applyProtection="1">
      <alignment horizontal="center" vertical="center"/>
      <protection locked="0"/>
    </xf>
    <xf numFmtId="0" fontId="0" fillId="7" borderId="16" xfId="0" applyFill="1" applyBorder="1" applyAlignment="1" applyProtection="1">
      <alignment horizontal="center" vertical="center"/>
      <protection locked="0"/>
    </xf>
    <xf numFmtId="0" fontId="0" fillId="7" borderId="18" xfId="0" applyFill="1" applyBorder="1" applyAlignment="1" applyProtection="1">
      <alignment horizontal="center" vertical="center"/>
      <protection locked="0"/>
    </xf>
    <xf numFmtId="0" fontId="3" fillId="7" borderId="19"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11" fillId="0" borderId="7" xfId="3" applyFont="1" applyBorder="1" applyAlignment="1">
      <alignment horizontal="centerContinuous" vertical="center"/>
    </xf>
    <xf numFmtId="0" fontId="0" fillId="8" borderId="40" xfId="0" applyFill="1" applyBorder="1" applyAlignment="1">
      <alignment vertical="center" wrapText="1"/>
    </xf>
    <xf numFmtId="0" fontId="0" fillId="8" borderId="17" xfId="0" applyFill="1" applyBorder="1" applyAlignment="1">
      <alignment vertical="center" wrapText="1"/>
    </xf>
    <xf numFmtId="0" fontId="0" fillId="8" borderId="33" xfId="0" applyFill="1" applyBorder="1" applyAlignment="1">
      <alignment vertical="center" wrapText="1"/>
    </xf>
    <xf numFmtId="0" fontId="0" fillId="8" borderId="18" xfId="0" applyFill="1" applyBorder="1" applyAlignment="1">
      <alignment vertical="center" wrapText="1"/>
    </xf>
    <xf numFmtId="0" fontId="0" fillId="0" borderId="0" xfId="0" applyBorder="1" applyAlignment="1" applyProtection="1">
      <alignment horizontal="left" vertical="center"/>
    </xf>
    <xf numFmtId="0" fontId="5" fillId="6" borderId="20" xfId="0" applyFont="1" applyFill="1" applyBorder="1" applyAlignment="1" applyProtection="1">
      <alignment horizontal="center" vertical="center" wrapText="1"/>
    </xf>
    <xf numFmtId="0" fontId="5" fillId="0" borderId="2" xfId="0" quotePrefix="1" applyFont="1" applyBorder="1" applyAlignment="1">
      <alignment horizontal="center" vertical="center" wrapText="1"/>
    </xf>
    <xf numFmtId="14" fontId="5" fillId="0" borderId="21" xfId="3" quotePrefix="1" applyNumberFormat="1" applyFont="1" applyBorder="1" applyAlignment="1">
      <alignment horizontal="center" vertical="center" wrapText="1" shrinkToFit="1"/>
    </xf>
    <xf numFmtId="0" fontId="5" fillId="6" borderId="21" xfId="0" applyFont="1" applyFill="1" applyBorder="1" applyAlignment="1" applyProtection="1">
      <alignment horizontal="center" vertical="center" wrapText="1"/>
    </xf>
    <xf numFmtId="0" fontId="5" fillId="0" borderId="21" xfId="0" quotePrefix="1" applyFont="1" applyBorder="1" applyAlignment="1">
      <alignment horizontal="center" vertical="center" wrapText="1"/>
    </xf>
    <xf numFmtId="0" fontId="0" fillId="0" borderId="32" xfId="0"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0" fontId="0" fillId="0" borderId="16"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49" fontId="0" fillId="0" borderId="17"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18" xfId="0" applyNumberFormat="1" applyBorder="1" applyAlignment="1">
      <alignment horizontal="center" vertical="center" wrapText="1"/>
    </xf>
    <xf numFmtId="14" fontId="5" fillId="0" borderId="22" xfId="3" quotePrefix="1" applyNumberFormat="1" applyFont="1" applyBorder="1" applyAlignment="1">
      <alignment horizontal="center" vertical="center" wrapText="1" shrinkToFit="1"/>
    </xf>
    <xf numFmtId="49" fontId="0" fillId="0" borderId="26" xfId="0" applyNumberFormat="1" applyBorder="1" applyAlignment="1">
      <alignment horizontal="center" vertical="center" wrapText="1"/>
    </xf>
    <xf numFmtId="49" fontId="0" fillId="0" borderId="29" xfId="0" applyNumberFormat="1" applyBorder="1" applyAlignment="1">
      <alignment horizontal="center" vertical="center" wrapText="1"/>
    </xf>
    <xf numFmtId="0" fontId="20" fillId="8" borderId="0" xfId="2" applyFont="1" applyFill="1">
      <alignment vertical="center"/>
    </xf>
    <xf numFmtId="0" fontId="20" fillId="8" borderId="0" xfId="2" applyFont="1" applyFill="1" applyAlignment="1" applyProtection="1">
      <alignment horizontal="center" vertical="center"/>
      <protection hidden="1"/>
    </xf>
    <xf numFmtId="0" fontId="20" fillId="8" borderId="0" xfId="2" applyFont="1" applyFill="1" applyProtection="1">
      <alignment vertical="center"/>
      <protection hidden="1"/>
    </xf>
    <xf numFmtId="49" fontId="0" fillId="0" borderId="24" xfId="0" applyNumberFormat="1" applyBorder="1" applyAlignment="1">
      <alignment horizontal="center" vertical="center" wrapText="1"/>
    </xf>
    <xf numFmtId="0" fontId="3" fillId="5" borderId="11" xfId="0" applyFont="1" applyFill="1" applyBorder="1" applyAlignment="1">
      <alignment horizontal="center" vertical="center" wrapText="1"/>
    </xf>
    <xf numFmtId="0" fontId="0" fillId="0" borderId="22" xfId="0" applyBorder="1" applyAlignment="1">
      <alignment vertical="center" shrinkToFit="1"/>
    </xf>
    <xf numFmtId="0" fontId="26" fillId="5" borderId="39" xfId="0" applyFont="1" applyFill="1" applyBorder="1" applyAlignment="1">
      <alignment horizontal="right" vertical="center" wrapText="1"/>
    </xf>
    <xf numFmtId="0" fontId="0" fillId="0" borderId="3" xfId="0" applyBorder="1" applyAlignment="1">
      <alignment vertical="center" wrapText="1"/>
    </xf>
    <xf numFmtId="0" fontId="26" fillId="5" borderId="32" xfId="0" applyFont="1" applyFill="1" applyBorder="1" applyAlignment="1">
      <alignment horizontal="right" vertical="center" wrapText="1"/>
    </xf>
    <xf numFmtId="0" fontId="0" fillId="0" borderId="48" xfId="0" applyBorder="1" applyAlignment="1">
      <alignment vertical="center" wrapText="1"/>
    </xf>
    <xf numFmtId="0" fontId="26" fillId="5" borderId="49" xfId="0" applyFont="1" applyFill="1" applyBorder="1" applyAlignment="1">
      <alignment horizontal="right" vertical="center" wrapText="1"/>
    </xf>
    <xf numFmtId="0" fontId="0" fillId="0" borderId="29" xfId="0" applyBorder="1" applyAlignment="1">
      <alignment vertical="center" wrapText="1"/>
    </xf>
    <xf numFmtId="0" fontId="0" fillId="0" borderId="9" xfId="0" applyBorder="1" applyAlignment="1">
      <alignment vertical="center" shrinkToFit="1"/>
    </xf>
    <xf numFmtId="0" fontId="0" fillId="0" borderId="50" xfId="0" applyBorder="1" applyAlignment="1">
      <alignment horizontal="center" vertical="center" wrapText="1"/>
    </xf>
    <xf numFmtId="0" fontId="0" fillId="0" borderId="26" xfId="0" applyBorder="1" applyAlignment="1">
      <alignment horizontal="center" vertical="center" shrinkToFit="1"/>
    </xf>
    <xf numFmtId="0" fontId="0" fillId="0" borderId="50" xfId="0" applyBorder="1" applyAlignment="1">
      <alignment vertical="center" wrapText="1"/>
    </xf>
    <xf numFmtId="0" fontId="0" fillId="0" borderId="26" xfId="0" applyBorder="1" applyAlignment="1">
      <alignment vertical="center" shrinkToFit="1"/>
    </xf>
    <xf numFmtId="0" fontId="3" fillId="0" borderId="19" xfId="0" applyFont="1" applyBorder="1" applyAlignment="1">
      <alignment horizontal="center" vertical="center" wrapText="1"/>
    </xf>
    <xf numFmtId="0" fontId="0" fillId="0" borderId="46" xfId="0" applyBorder="1" applyAlignment="1">
      <alignment horizontal="center" vertical="center" wrapText="1"/>
    </xf>
    <xf numFmtId="0" fontId="0" fillId="0" borderId="51" xfId="0" applyBorder="1" applyAlignment="1">
      <alignment horizontal="center" vertical="center" wrapText="1"/>
    </xf>
    <xf numFmtId="0" fontId="0" fillId="0" borderId="32" xfId="0" applyBorder="1" applyAlignment="1">
      <alignment horizontal="center" vertical="center" wrapText="1"/>
    </xf>
    <xf numFmtId="0" fontId="0" fillId="0" borderId="52" xfId="0" applyBorder="1" applyAlignment="1">
      <alignment horizontal="center" vertical="center" wrapText="1"/>
    </xf>
    <xf numFmtId="0" fontId="0" fillId="0" borderId="33" xfId="0" applyBorder="1" applyAlignment="1">
      <alignment horizontal="center" vertical="center" wrapTex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27" fillId="7" borderId="0" xfId="0" applyFont="1" applyFill="1"/>
    <xf numFmtId="0" fontId="0" fillId="7" borderId="0" xfId="0" applyFill="1"/>
    <xf numFmtId="0" fontId="3" fillId="7" borderId="10" xfId="0" applyFont="1" applyFill="1" applyBorder="1" applyAlignment="1" applyProtection="1">
      <alignment horizontal="center" vertical="center" wrapText="1"/>
    </xf>
    <xf numFmtId="0" fontId="0" fillId="7" borderId="0" xfId="0" applyFill="1" applyAlignment="1">
      <alignment horizontal="center"/>
    </xf>
    <xf numFmtId="0" fontId="3" fillId="7" borderId="0" xfId="0" applyFont="1" applyFill="1" applyBorder="1" applyAlignment="1" applyProtection="1">
      <alignment horizontal="center" vertical="center" wrapText="1"/>
    </xf>
    <xf numFmtId="0" fontId="0" fillId="7" borderId="0" xfId="0" applyFill="1" applyBorder="1" applyAlignment="1" applyProtection="1">
      <alignment vertical="center" wrapText="1"/>
      <protection locked="0"/>
    </xf>
    <xf numFmtId="0" fontId="0" fillId="0" borderId="0" xfId="0" applyFont="1" applyBorder="1"/>
    <xf numFmtId="0" fontId="11" fillId="0" borderId="10" xfId="2" applyFont="1" applyFill="1" applyBorder="1" applyAlignment="1">
      <alignment horizontal="center" vertical="center" shrinkToFit="1"/>
    </xf>
    <xf numFmtId="0" fontId="0" fillId="0" borderId="15" xfId="0"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18" xfId="0" applyBorder="1" applyAlignment="1" applyProtection="1">
      <alignment horizontal="center" vertical="center" wrapText="1"/>
    </xf>
    <xf numFmtId="38" fontId="0" fillId="0" borderId="4" xfId="1" applyFont="1" applyBorder="1" applyAlignment="1">
      <alignment horizontal="center" vertical="center" wrapText="1"/>
    </xf>
    <xf numFmtId="0" fontId="0" fillId="0" borderId="22" xfId="0" applyBorder="1" applyAlignment="1">
      <alignment horizontal="center" vertical="center" wrapText="1"/>
    </xf>
    <xf numFmtId="0" fontId="0" fillId="8" borderId="7" xfId="0" applyFill="1" applyBorder="1" applyAlignment="1" applyProtection="1">
      <alignment horizontal="center" vertical="center" wrapText="1"/>
    </xf>
    <xf numFmtId="0" fontId="0" fillId="0" borderId="0" xfId="0" applyFont="1" applyFill="1" applyBorder="1"/>
    <xf numFmtId="0" fontId="0" fillId="0" borderId="0" xfId="0" applyFont="1" applyBorder="1" applyAlignment="1">
      <alignment horizontal="right" vertical="center"/>
    </xf>
    <xf numFmtId="0" fontId="0" fillId="0" borderId="0" xfId="0" applyFont="1"/>
    <xf numFmtId="0" fontId="28" fillId="0" borderId="0" xfId="0" applyFont="1" applyBorder="1" applyAlignment="1">
      <alignment vertical="center"/>
    </xf>
    <xf numFmtId="0" fontId="0" fillId="0" borderId="0" xfId="0" applyFont="1" applyBorder="1" applyAlignment="1">
      <alignment horizontal="left" vertical="center"/>
    </xf>
    <xf numFmtId="0" fontId="5" fillId="0" borderId="7" xfId="0" applyFont="1" applyBorder="1" applyAlignment="1" applyProtection="1">
      <alignment vertical="center" wrapText="1"/>
    </xf>
    <xf numFmtId="0" fontId="5" fillId="0" borderId="7" xfId="0" applyFont="1" applyBorder="1" applyAlignment="1" applyProtection="1">
      <alignment horizontal="right" vertical="center" wrapText="1"/>
    </xf>
    <xf numFmtId="0" fontId="25" fillId="6" borderId="41" xfId="0" applyFont="1" applyFill="1" applyBorder="1" applyAlignment="1" applyProtection="1">
      <alignment horizontal="center" vertical="center" wrapText="1"/>
    </xf>
    <xf numFmtId="0" fontId="0" fillId="0" borderId="7" xfId="0" applyFill="1" applyBorder="1" applyAlignment="1" applyProtection="1">
      <alignment vertical="center" wrapText="1"/>
    </xf>
    <xf numFmtId="184" fontId="0" fillId="0" borderId="16" xfId="0" applyNumberFormat="1" applyBorder="1" applyAlignment="1" applyProtection="1">
      <alignment horizontal="center" vertical="center" wrapText="1"/>
      <protection locked="0"/>
    </xf>
    <xf numFmtId="184" fontId="0" fillId="0" borderId="18" xfId="0" applyNumberFormat="1" applyBorder="1" applyAlignment="1" applyProtection="1">
      <alignment horizontal="center" vertical="center" wrapText="1"/>
      <protection locked="0"/>
    </xf>
    <xf numFmtId="0" fontId="0" fillId="7" borderId="40" xfId="0" applyFill="1" applyBorder="1" applyAlignment="1" applyProtection="1">
      <alignment vertical="center" wrapText="1"/>
      <protection locked="0"/>
    </xf>
    <xf numFmtId="0" fontId="0" fillId="0" borderId="17" xfId="0" applyBorder="1" applyAlignment="1" applyProtection="1">
      <alignment vertical="center" wrapText="1"/>
      <protection locked="0"/>
    </xf>
    <xf numFmtId="14" fontId="0" fillId="0" borderId="17" xfId="0" applyNumberFormat="1" applyBorder="1" applyAlignment="1" applyProtection="1">
      <alignment vertical="center" wrapText="1"/>
      <protection locked="0"/>
    </xf>
    <xf numFmtId="184" fontId="0" fillId="0" borderId="17" xfId="0" applyNumberFormat="1" applyBorder="1" applyAlignment="1" applyProtection="1">
      <alignment horizontal="center" vertical="center" wrapText="1"/>
      <protection locked="0"/>
    </xf>
    <xf numFmtId="0" fontId="0" fillId="0" borderId="17" xfId="0" applyBorder="1" applyAlignment="1" applyProtection="1">
      <alignment horizontal="center" vertical="center" wrapText="1"/>
    </xf>
    <xf numFmtId="0" fontId="0" fillId="0" borderId="59" xfId="0" applyBorder="1" applyAlignment="1" applyProtection="1">
      <alignment horizontal="center" vertical="center" wrapText="1"/>
      <protection locked="0"/>
    </xf>
    <xf numFmtId="0" fontId="0" fillId="0" borderId="60" xfId="0" applyBorder="1" applyAlignment="1" applyProtection="1">
      <alignment horizontal="right" vertical="center" wrapText="1"/>
      <protection locked="0"/>
    </xf>
    <xf numFmtId="0" fontId="0" fillId="0" borderId="59"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60"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59" xfId="0" applyFill="1" applyBorder="1" applyAlignment="1" applyProtection="1">
      <alignment horizontal="center" vertical="center"/>
    </xf>
    <xf numFmtId="0" fontId="0" fillId="0" borderId="61" xfId="0" applyBorder="1" applyAlignment="1" applyProtection="1">
      <alignment horizontal="center" vertical="center" shrinkToFit="1"/>
      <protection locked="0"/>
    </xf>
    <xf numFmtId="0" fontId="0" fillId="0" borderId="15" xfId="0" applyBorder="1" applyAlignment="1" applyProtection="1">
      <alignment horizontal="left" vertical="center" wrapText="1"/>
    </xf>
    <xf numFmtId="0" fontId="0" fillId="0" borderId="15" xfId="0" applyBorder="1" applyAlignment="1" applyProtection="1">
      <alignment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right" vertical="center" wrapText="1"/>
    </xf>
    <xf numFmtId="0" fontId="0" fillId="0" borderId="24" xfId="0" applyBorder="1" applyAlignment="1" applyProtection="1">
      <alignment horizontal="right" vertical="center" wrapText="1"/>
    </xf>
    <xf numFmtId="0" fontId="0" fillId="0" borderId="39" xfId="0" applyBorder="1" applyAlignment="1" applyProtection="1">
      <alignment horizontal="right" vertical="center" wrapText="1"/>
    </xf>
    <xf numFmtId="0" fontId="0" fillId="0" borderId="42" xfId="0" applyBorder="1" applyAlignment="1" applyProtection="1">
      <alignment horizontal="right" vertical="center" wrapText="1"/>
    </xf>
    <xf numFmtId="0" fontId="0" fillId="0" borderId="25" xfId="0" applyBorder="1" applyAlignment="1" applyProtection="1">
      <alignment horizontal="center" vertical="center" wrapText="1"/>
    </xf>
    <xf numFmtId="0" fontId="0" fillId="0" borderId="34" xfId="0" applyBorder="1" applyAlignment="1" applyProtection="1">
      <alignment horizontal="center" vertical="center" wrapText="1"/>
    </xf>
    <xf numFmtId="0" fontId="0" fillId="0" borderId="39" xfId="0" applyFont="1" applyFill="1" applyBorder="1" applyAlignment="1" applyProtection="1">
      <alignment horizontal="right" vertical="center" wrapText="1"/>
    </xf>
    <xf numFmtId="0" fontId="0" fillId="0" borderId="36" xfId="0" applyBorder="1" applyAlignment="1" applyProtection="1">
      <alignment horizontal="left" vertical="center" shrinkToFit="1"/>
    </xf>
    <xf numFmtId="0" fontId="0" fillId="7" borderId="17" xfId="0" applyFill="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31" xfId="0" applyBorder="1" applyAlignment="1" applyProtection="1">
      <alignment horizontal="center" vertical="center" wrapText="1"/>
      <protection locked="0"/>
    </xf>
    <xf numFmtId="0" fontId="0" fillId="0" borderId="29" xfId="0" applyFill="1" applyBorder="1" applyAlignment="1" applyProtection="1">
      <alignment horizontal="center" vertical="center"/>
    </xf>
    <xf numFmtId="0" fontId="0" fillId="0" borderId="32" xfId="0" applyFill="1" applyBorder="1" applyAlignment="1" applyProtection="1">
      <alignment horizontal="right" vertical="center" wrapText="1"/>
    </xf>
    <xf numFmtId="0" fontId="0" fillId="8" borderId="0" xfId="0" applyFill="1" applyBorder="1" applyAlignment="1" applyProtection="1">
      <alignment horizontal="center" vertical="center" wrapText="1"/>
    </xf>
    <xf numFmtId="0" fontId="25" fillId="10" borderId="11" xfId="0" applyFont="1" applyFill="1" applyBorder="1" applyAlignment="1" applyProtection="1">
      <alignment horizontal="center" vertical="center" wrapText="1"/>
    </xf>
    <xf numFmtId="0" fontId="25" fillId="10" borderId="41" xfId="0" applyFont="1" applyFill="1" applyBorder="1" applyAlignment="1" applyProtection="1">
      <alignment horizontal="center" vertical="center" wrapText="1"/>
    </xf>
    <xf numFmtId="0" fontId="5" fillId="10" borderId="20" xfId="0" applyFont="1" applyFill="1" applyBorder="1" applyAlignment="1" applyProtection="1">
      <alignment horizontal="center" vertical="center" wrapText="1"/>
    </xf>
    <xf numFmtId="0" fontId="25" fillId="11" borderId="11" xfId="0" applyFont="1" applyFill="1" applyBorder="1" applyAlignment="1" applyProtection="1">
      <alignment horizontal="center" vertical="center" wrapText="1"/>
    </xf>
    <xf numFmtId="0" fontId="25" fillId="11" borderId="41" xfId="0" applyFont="1" applyFill="1" applyBorder="1" applyAlignment="1" applyProtection="1">
      <alignment horizontal="center" vertical="center" wrapText="1"/>
    </xf>
    <xf numFmtId="0" fontId="5" fillId="11" borderId="20" xfId="0" applyFont="1" applyFill="1" applyBorder="1" applyAlignment="1" applyProtection="1">
      <alignment horizontal="center" vertical="center" wrapText="1"/>
    </xf>
    <xf numFmtId="0" fontId="0" fillId="0" borderId="58" xfId="0" applyBorder="1" applyAlignment="1">
      <alignment vertical="center" wrapText="1"/>
    </xf>
    <xf numFmtId="0" fontId="0" fillId="0" borderId="26" xfId="0" applyBorder="1" applyAlignment="1" applyProtection="1">
      <alignment horizontal="center" vertical="center" wrapText="1"/>
    </xf>
    <xf numFmtId="0" fontId="0" fillId="0" borderId="26" xfId="0" applyBorder="1" applyAlignment="1" applyProtection="1">
      <alignment horizontal="right" vertical="center" wrapText="1"/>
    </xf>
    <xf numFmtId="0" fontId="0" fillId="0" borderId="32" xfId="0" applyBorder="1" applyAlignment="1" applyProtection="1">
      <alignment horizontal="center" vertical="center" wrapText="1"/>
    </xf>
    <xf numFmtId="0" fontId="0" fillId="0" borderId="43" xfId="0" applyBorder="1" applyAlignment="1">
      <alignment vertical="center" wrapText="1"/>
    </xf>
    <xf numFmtId="0" fontId="0" fillId="0" borderId="27" xfId="0" applyBorder="1" applyAlignment="1" applyProtection="1">
      <alignment horizontal="center" vertical="center" wrapText="1"/>
    </xf>
    <xf numFmtId="49" fontId="0" fillId="12" borderId="20" xfId="0" applyNumberFormat="1" applyFill="1" applyBorder="1" applyAlignment="1" applyProtection="1">
      <alignment horizontal="center" vertical="center" shrinkToFit="1"/>
    </xf>
    <xf numFmtId="0" fontId="0" fillId="12" borderId="20" xfId="0" applyFill="1" applyBorder="1" applyAlignment="1" applyProtection="1">
      <alignment horizontal="left" vertical="center" wrapText="1"/>
    </xf>
    <xf numFmtId="0" fontId="0" fillId="12" borderId="20" xfId="0" applyFill="1" applyBorder="1" applyAlignment="1" applyProtection="1">
      <alignment vertical="center" wrapText="1"/>
    </xf>
    <xf numFmtId="14" fontId="0" fillId="12" borderId="20" xfId="0" applyNumberFormat="1" applyFill="1" applyBorder="1" applyAlignment="1" applyProtection="1">
      <alignment vertical="center" wrapText="1"/>
    </xf>
    <xf numFmtId="0" fontId="0" fillId="12" borderId="20" xfId="0" applyFill="1" applyBorder="1" applyAlignment="1" applyProtection="1">
      <alignment horizontal="center" vertical="center" wrapText="1"/>
    </xf>
    <xf numFmtId="0" fontId="0" fillId="12" borderId="22" xfId="0" applyFill="1" applyBorder="1" applyAlignment="1" applyProtection="1">
      <alignment horizontal="center" vertical="center" wrapText="1"/>
    </xf>
    <xf numFmtId="0" fontId="0" fillId="12" borderId="23" xfId="0" applyFill="1" applyBorder="1" applyAlignment="1" applyProtection="1">
      <alignment horizontal="right" vertical="center" wrapText="1"/>
    </xf>
    <xf numFmtId="0" fontId="0" fillId="12" borderId="22" xfId="0" applyFill="1" applyBorder="1" applyAlignment="1" applyProtection="1">
      <alignment horizontal="right" vertical="center" wrapText="1"/>
    </xf>
    <xf numFmtId="0" fontId="0" fillId="12" borderId="19" xfId="0" applyFill="1" applyBorder="1" applyAlignment="1" applyProtection="1">
      <alignment horizontal="right" vertical="center" wrapText="1"/>
    </xf>
    <xf numFmtId="0" fontId="0" fillId="12" borderId="19" xfId="0" applyFill="1" applyBorder="1" applyAlignment="1" applyProtection="1">
      <alignment horizontal="center" vertical="center" wrapText="1"/>
    </xf>
    <xf numFmtId="0" fontId="0" fillId="12" borderId="9" xfId="0" applyFill="1" applyBorder="1" applyAlignment="1" applyProtection="1">
      <alignment horizontal="center" vertical="center" wrapText="1"/>
    </xf>
    <xf numFmtId="0" fontId="0" fillId="12" borderId="0" xfId="0" applyFill="1" applyAlignment="1">
      <alignment vertical="center" wrapText="1"/>
    </xf>
    <xf numFmtId="0" fontId="0" fillId="12" borderId="23" xfId="0" applyFill="1" applyBorder="1" applyAlignment="1" applyProtection="1">
      <alignment horizontal="center" vertical="center" wrapText="1"/>
    </xf>
    <xf numFmtId="49" fontId="0" fillId="12" borderId="22" xfId="0" applyNumberFormat="1" applyFont="1" applyFill="1" applyBorder="1" applyAlignment="1">
      <alignment horizontal="center" vertical="center" wrapText="1"/>
    </xf>
    <xf numFmtId="0" fontId="0" fillId="12" borderId="9" xfId="0" applyFill="1" applyBorder="1" applyAlignment="1" applyProtection="1">
      <alignment horizontal="center" vertical="center" shrinkToFit="1"/>
    </xf>
    <xf numFmtId="0" fontId="5" fillId="0" borderId="0" xfId="0" applyFont="1" applyBorder="1" applyAlignment="1" applyProtection="1">
      <alignment horizontal="left" vertical="center" shrinkToFit="1"/>
    </xf>
    <xf numFmtId="0" fontId="5" fillId="9" borderId="0" xfId="0" applyFont="1" applyFill="1" applyBorder="1" applyAlignment="1" applyProtection="1">
      <alignment horizontal="center" vertical="center" wrapText="1"/>
    </xf>
    <xf numFmtId="0" fontId="4" fillId="0" borderId="0" xfId="0" applyFont="1" applyBorder="1" applyAlignment="1">
      <alignment horizontal="left" vertical="center"/>
    </xf>
    <xf numFmtId="0" fontId="0" fillId="0" borderId="0" xfId="0" applyFont="1" applyAlignment="1">
      <alignment horizontal="right"/>
    </xf>
    <xf numFmtId="0" fontId="0" fillId="12" borderId="41" xfId="0" applyFill="1" applyBorder="1" applyAlignment="1" applyProtection="1">
      <alignment horizontal="right" vertical="center" wrapText="1"/>
    </xf>
    <xf numFmtId="0" fontId="0" fillId="0" borderId="43" xfId="0" applyBorder="1" applyAlignment="1" applyProtection="1">
      <alignment horizontal="right" vertical="center" wrapText="1"/>
    </xf>
    <xf numFmtId="0" fontId="0" fillId="0" borderId="36" xfId="0" applyFill="1" applyBorder="1" applyAlignment="1" applyProtection="1">
      <alignment horizontal="center" vertical="center" wrapText="1"/>
      <protection locked="0"/>
    </xf>
    <xf numFmtId="0" fontId="0" fillId="0" borderId="58" xfId="0" applyFill="1" applyBorder="1" applyAlignment="1">
      <alignment vertical="center" wrapText="1"/>
    </xf>
    <xf numFmtId="0" fontId="0" fillId="0" borderId="61" xfId="0" applyBorder="1" applyAlignment="1" applyProtection="1">
      <alignment horizontal="center" vertical="center" wrapText="1"/>
      <protection locked="0"/>
    </xf>
    <xf numFmtId="0" fontId="0" fillId="0" borderId="40" xfId="0" applyBorder="1" applyAlignment="1" applyProtection="1">
      <alignment horizontal="right" vertical="center" wrapText="1"/>
    </xf>
    <xf numFmtId="0" fontId="0" fillId="0" borderId="60" xfId="0" applyBorder="1" applyAlignment="1" applyProtection="1">
      <alignment horizontal="center" vertical="center" wrapText="1"/>
    </xf>
    <xf numFmtId="0" fontId="0" fillId="0" borderId="59" xfId="0" applyBorder="1" applyAlignment="1" applyProtection="1">
      <alignment horizontal="right" vertical="center" wrapText="1"/>
    </xf>
    <xf numFmtId="0" fontId="0" fillId="0" borderId="39" xfId="0" applyFill="1" applyBorder="1" applyAlignment="1" applyProtection="1">
      <alignment horizontal="right" vertical="center" wrapText="1"/>
    </xf>
    <xf numFmtId="0" fontId="0" fillId="0" borderId="25" xfId="0" applyFill="1" applyBorder="1" applyAlignment="1" applyProtection="1">
      <alignment horizontal="center" vertical="center" wrapText="1"/>
    </xf>
    <xf numFmtId="0" fontId="0" fillId="0" borderId="24" xfId="0" applyFill="1" applyBorder="1" applyAlignment="1" applyProtection="1">
      <alignment horizontal="right" vertical="center" wrapText="1"/>
    </xf>
    <xf numFmtId="0" fontId="0" fillId="0" borderId="36" xfId="0" applyFill="1" applyBorder="1" applyAlignment="1" applyProtection="1">
      <alignment horizontal="center" vertical="center" shrinkToFit="1"/>
    </xf>
    <xf numFmtId="0" fontId="0" fillId="0" borderId="15" xfId="0" applyFill="1" applyBorder="1" applyAlignment="1" applyProtection="1">
      <alignment horizontal="center" vertical="center" wrapText="1"/>
    </xf>
    <xf numFmtId="0" fontId="0" fillId="0" borderId="17" xfId="0" applyFill="1" applyBorder="1" applyAlignment="1" applyProtection="1">
      <alignment horizontal="center" vertical="center" wrapText="1"/>
    </xf>
    <xf numFmtId="0" fontId="5" fillId="13" borderId="0" xfId="0" applyFont="1" applyFill="1" applyBorder="1" applyAlignment="1" applyProtection="1">
      <alignment horizontal="center" vertical="center" wrapText="1"/>
    </xf>
    <xf numFmtId="0" fontId="5" fillId="0" borderId="0" xfId="0" applyFont="1" applyBorder="1" applyAlignment="1" applyProtection="1">
      <alignment horizontal="center" vertical="center" shrinkToFit="1"/>
    </xf>
    <xf numFmtId="0" fontId="25" fillId="11" borderId="10" xfId="0" applyFont="1" applyFill="1" applyBorder="1" applyAlignment="1" applyProtection="1">
      <alignment horizontal="center" vertical="center" wrapText="1"/>
    </xf>
    <xf numFmtId="0" fontId="0" fillId="12" borderId="19" xfId="0" quotePrefix="1" applyFont="1" applyFill="1" applyBorder="1" applyAlignment="1">
      <alignment vertical="center" shrinkToFit="1"/>
    </xf>
    <xf numFmtId="0" fontId="0" fillId="0" borderId="40" xfId="0" applyBorder="1" applyAlignment="1">
      <alignment vertical="center" shrinkToFit="1"/>
    </xf>
    <xf numFmtId="49" fontId="0" fillId="0" borderId="59" xfId="0" applyNumberFormat="1" applyBorder="1" applyAlignment="1">
      <alignment horizontal="center" vertical="center" wrapText="1"/>
    </xf>
    <xf numFmtId="0" fontId="0" fillId="0" borderId="32" xfId="0" applyBorder="1" applyAlignment="1">
      <alignment vertical="center" shrinkToFit="1"/>
    </xf>
    <xf numFmtId="0" fontId="0" fillId="0" borderId="33" xfId="0" applyBorder="1" applyAlignment="1">
      <alignment vertical="center" shrinkToFit="1"/>
    </xf>
    <xf numFmtId="0" fontId="25" fillId="10" borderId="10" xfId="0"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0" fillId="8" borderId="7" xfId="0" applyFill="1" applyBorder="1" applyAlignment="1" applyProtection="1">
      <alignment vertical="center" wrapText="1"/>
    </xf>
    <xf numFmtId="0" fontId="0" fillId="14" borderId="7" xfId="0" applyFill="1" applyBorder="1" applyAlignment="1" applyProtection="1">
      <alignment horizontal="center" vertical="center" wrapText="1"/>
    </xf>
    <xf numFmtId="0" fontId="0" fillId="8" borderId="0" xfId="0" applyFill="1" applyBorder="1" applyAlignment="1" applyProtection="1">
      <alignment vertical="center" wrapText="1"/>
    </xf>
    <xf numFmtId="0" fontId="0" fillId="0" borderId="0" xfId="0" applyBorder="1" applyAlignment="1" applyProtection="1">
      <alignment horizontal="center" vertical="center" wrapText="1"/>
      <protection locked="0"/>
    </xf>
    <xf numFmtId="0" fontId="28" fillId="0" borderId="0" xfId="0" applyFont="1" applyBorder="1" applyAlignment="1">
      <alignment horizontal="center" vertical="center"/>
    </xf>
    <xf numFmtId="0" fontId="0" fillId="8" borderId="7" xfId="0" applyFill="1" applyBorder="1" applyAlignment="1">
      <alignment horizontal="center" vertical="center" wrapText="1"/>
    </xf>
    <xf numFmtId="0" fontId="4" fillId="8" borderId="7" xfId="0" applyFont="1" applyFill="1" applyBorder="1" applyAlignment="1" applyProtection="1">
      <alignment horizontal="center" vertical="center"/>
    </xf>
    <xf numFmtId="0" fontId="0" fillId="8" borderId="7" xfId="0" applyFill="1" applyBorder="1" applyAlignment="1" applyProtection="1">
      <alignment horizontal="center" vertical="center" wrapText="1"/>
    </xf>
    <xf numFmtId="0" fontId="11" fillId="0" borderId="11" xfId="2" applyFont="1" applyFill="1" applyBorder="1" applyAlignment="1" applyProtection="1">
      <alignment horizontal="center" vertical="center" shrinkToFit="1"/>
      <protection locked="0"/>
    </xf>
    <xf numFmtId="0" fontId="11" fillId="0" borderId="9" xfId="2" applyFont="1" applyFill="1" applyBorder="1" applyAlignment="1" applyProtection="1">
      <alignment horizontal="center" vertical="center" shrinkToFit="1"/>
      <protection locked="0"/>
    </xf>
    <xf numFmtId="182" fontId="11" fillId="0" borderId="11" xfId="2" applyNumberFormat="1" applyFont="1" applyFill="1" applyBorder="1" applyAlignment="1" applyProtection="1">
      <alignment horizontal="center" vertical="center" shrinkToFit="1"/>
      <protection locked="0"/>
    </xf>
    <xf numFmtId="182" fontId="11" fillId="0" borderId="9" xfId="2" applyNumberFormat="1" applyFont="1" applyFill="1" applyBorder="1" applyAlignment="1" applyProtection="1">
      <alignment horizontal="center" vertical="center" shrinkToFit="1"/>
      <protection locked="0"/>
    </xf>
    <xf numFmtId="0" fontId="17" fillId="0" borderId="11" xfId="2" applyFont="1" applyFill="1" applyBorder="1" applyAlignment="1" applyProtection="1">
      <alignment horizontal="center" vertical="center" shrinkToFit="1"/>
      <protection locked="0"/>
    </xf>
    <xf numFmtId="0" fontId="17" fillId="0" borderId="9" xfId="2" applyFont="1" applyFill="1" applyBorder="1" applyAlignment="1" applyProtection="1">
      <alignment horizontal="center" vertical="center" shrinkToFit="1"/>
      <protection locked="0"/>
    </xf>
    <xf numFmtId="182" fontId="17" fillId="0" borderId="11" xfId="2" applyNumberFormat="1" applyFont="1" applyFill="1" applyBorder="1" applyAlignment="1" applyProtection="1">
      <alignment horizontal="center" vertical="center" shrinkToFit="1"/>
      <protection locked="0"/>
    </xf>
    <xf numFmtId="182" fontId="17" fillId="0" borderId="9" xfId="2" applyNumberFormat="1" applyFont="1" applyFill="1" applyBorder="1" applyAlignment="1" applyProtection="1">
      <alignment horizontal="center" vertical="center" shrinkToFit="1"/>
      <protection locked="0"/>
    </xf>
    <xf numFmtId="0" fontId="11" fillId="0" borderId="10" xfId="2" applyFont="1" applyFill="1" applyBorder="1" applyAlignment="1">
      <alignment horizontal="center" vertical="center" shrinkToFit="1"/>
    </xf>
    <xf numFmtId="0" fontId="12" fillId="0" borderId="11" xfId="2" applyFont="1" applyFill="1" applyBorder="1" applyAlignment="1" applyProtection="1">
      <alignment horizontal="center" vertical="center" shrinkToFit="1"/>
      <protection locked="0"/>
    </xf>
    <xf numFmtId="0" fontId="12" fillId="0" borderId="41" xfId="2" applyFont="1" applyFill="1" applyBorder="1" applyAlignment="1" applyProtection="1">
      <alignment horizontal="center" vertical="center" shrinkToFit="1"/>
      <protection locked="0"/>
    </xf>
    <xf numFmtId="0" fontId="12" fillId="0" borderId="10" xfId="2" applyFont="1" applyFill="1" applyBorder="1" applyAlignment="1">
      <alignment horizontal="center" vertical="center" shrinkToFit="1"/>
    </xf>
    <xf numFmtId="0" fontId="12" fillId="0" borderId="0" xfId="2" applyFont="1" applyFill="1" applyBorder="1" applyAlignment="1">
      <alignment horizontal="right" vertical="center" shrinkToFit="1"/>
    </xf>
    <xf numFmtId="0" fontId="17" fillId="0" borderId="10" xfId="2" applyFont="1" applyFill="1" applyBorder="1" applyAlignment="1">
      <alignment horizontal="center" vertical="center" textRotation="255" shrinkToFit="1"/>
    </xf>
    <xf numFmtId="0" fontId="17" fillId="0" borderId="10" xfId="2" applyFont="1" applyFill="1" applyBorder="1" applyAlignment="1">
      <alignment horizontal="center" vertical="center" shrinkToFit="1"/>
    </xf>
    <xf numFmtId="0" fontId="17" fillId="0" borderId="5" xfId="2" applyFont="1" applyFill="1" applyBorder="1" applyAlignment="1">
      <alignment horizontal="center" vertical="center" shrinkToFit="1"/>
    </xf>
    <xf numFmtId="0" fontId="17" fillId="0" borderId="3" xfId="2" applyFont="1" applyFill="1" applyBorder="1" applyAlignment="1">
      <alignment horizontal="center" vertical="center" shrinkToFit="1"/>
    </xf>
    <xf numFmtId="0" fontId="17" fillId="0" borderId="6" xfId="2" applyFont="1" applyFill="1" applyBorder="1" applyAlignment="1">
      <alignment horizontal="center" vertical="center" shrinkToFit="1"/>
    </xf>
    <xf numFmtId="0" fontId="17" fillId="0" borderId="8" xfId="2" applyFont="1" applyFill="1" applyBorder="1" applyAlignment="1">
      <alignment horizontal="center" vertical="center" shrinkToFit="1"/>
    </xf>
    <xf numFmtId="0" fontId="17" fillId="0" borderId="54" xfId="2" applyFont="1" applyFill="1" applyBorder="1" applyAlignment="1">
      <alignment horizontal="center" vertical="center" wrapText="1" shrinkToFit="1"/>
    </xf>
    <xf numFmtId="0" fontId="17" fillId="0" borderId="55" xfId="2" applyFont="1" applyFill="1" applyBorder="1" applyAlignment="1">
      <alignment horizontal="center" vertical="center" wrapText="1" shrinkToFit="1"/>
    </xf>
    <xf numFmtId="0" fontId="11" fillId="0" borderId="11" xfId="2" applyFont="1" applyFill="1" applyBorder="1" applyAlignment="1">
      <alignment horizontal="center" vertical="center"/>
    </xf>
    <xf numFmtId="0" fontId="11" fillId="0" borderId="41" xfId="2" applyFont="1" applyFill="1" applyBorder="1" applyAlignment="1">
      <alignment horizontal="center" vertical="center"/>
    </xf>
    <xf numFmtId="0" fontId="11" fillId="0" borderId="9" xfId="2" applyFont="1" applyFill="1" applyBorder="1" applyAlignment="1">
      <alignment horizontal="center" vertical="center"/>
    </xf>
    <xf numFmtId="0" fontId="12" fillId="0" borderId="9" xfId="2" applyFont="1" applyFill="1" applyBorder="1" applyAlignment="1" applyProtection="1">
      <alignment horizontal="center" vertical="center" shrinkToFit="1"/>
      <protection locked="0"/>
    </xf>
    <xf numFmtId="0" fontId="11" fillId="0" borderId="41" xfId="2" applyFont="1" applyFill="1" applyBorder="1" applyAlignment="1" applyProtection="1">
      <alignment horizontal="center" vertical="center" shrinkToFit="1"/>
      <protection locked="0"/>
    </xf>
    <xf numFmtId="0" fontId="12" fillId="0" borderId="10" xfId="2" applyFont="1" applyFill="1" applyBorder="1" applyAlignment="1" applyProtection="1">
      <alignment horizontal="center" vertical="center" shrinkToFit="1"/>
      <protection locked="0"/>
    </xf>
    <xf numFmtId="0" fontId="14" fillId="0" borderId="7" xfId="2" applyFont="1" applyFill="1" applyBorder="1" applyAlignment="1">
      <alignment horizontal="right" shrinkToFit="1"/>
    </xf>
    <xf numFmtId="0" fontId="14" fillId="0" borderId="0" xfId="2" applyFont="1" applyFill="1" applyBorder="1" applyAlignment="1">
      <alignment horizontal="right" shrinkToFit="1"/>
    </xf>
    <xf numFmtId="0" fontId="17" fillId="0" borderId="11" xfId="2" applyFont="1" applyFill="1" applyBorder="1" applyAlignment="1">
      <alignment horizontal="center" vertical="center" shrinkToFit="1"/>
    </xf>
    <xf numFmtId="0" fontId="17" fillId="0" borderId="41" xfId="2" applyFont="1" applyFill="1" applyBorder="1" applyAlignment="1">
      <alignment horizontal="center" vertical="center" shrinkToFit="1"/>
    </xf>
    <xf numFmtId="0" fontId="17" fillId="0" borderId="9" xfId="2" applyFont="1" applyFill="1" applyBorder="1" applyAlignment="1">
      <alignment horizontal="center" vertical="center" shrinkToFit="1"/>
    </xf>
    <xf numFmtId="176" fontId="9" fillId="0" borderId="0" xfId="2" applyNumberFormat="1" applyFont="1" applyFill="1" applyAlignment="1">
      <alignment horizontal="center" vertical="center" shrinkToFit="1"/>
    </xf>
    <xf numFmtId="177" fontId="12" fillId="0" borderId="0" xfId="2" applyNumberFormat="1" applyFont="1" applyFill="1" applyAlignment="1">
      <alignment horizontal="center" vertical="top" shrinkToFit="1"/>
    </xf>
    <xf numFmtId="0" fontId="13" fillId="0" borderId="0" xfId="2" applyFont="1" applyFill="1" applyBorder="1" applyAlignment="1">
      <alignment horizontal="center" vertical="center" shrinkToFit="1"/>
    </xf>
    <xf numFmtId="178" fontId="11" fillId="0" borderId="0" xfId="2" applyNumberFormat="1" applyFont="1" applyFill="1" applyBorder="1" applyAlignment="1">
      <alignment horizontal="right" vertical="center" shrinkToFit="1"/>
    </xf>
    <xf numFmtId="0" fontId="11" fillId="0" borderId="11" xfId="2" applyFont="1" applyFill="1" applyBorder="1" applyAlignment="1">
      <alignment horizontal="center" vertical="center" shrinkToFit="1"/>
    </xf>
    <xf numFmtId="0" fontId="11" fillId="0" borderId="41" xfId="2" applyFont="1" applyFill="1" applyBorder="1" applyAlignment="1">
      <alignment horizontal="center" vertical="center" shrinkToFit="1"/>
    </xf>
    <xf numFmtId="0" fontId="11" fillId="0" borderId="9"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41" xfId="2" applyFont="1" applyFill="1" applyBorder="1" applyAlignment="1">
      <alignment horizontal="center" vertical="center" shrinkToFit="1"/>
    </xf>
    <xf numFmtId="0" fontId="15" fillId="0" borderId="7" xfId="2" applyFont="1" applyFill="1" applyBorder="1" applyAlignment="1">
      <alignment horizontal="right" vertical="top" shrinkToFit="1"/>
    </xf>
    <xf numFmtId="0" fontId="15" fillId="0" borderId="7" xfId="2" applyFont="1" applyFill="1" applyBorder="1" applyAlignment="1">
      <alignment horizontal="center" vertical="top" shrinkToFit="1"/>
    </xf>
    <xf numFmtId="0" fontId="12" fillId="0" borderId="7" xfId="2" applyFont="1" applyFill="1" applyBorder="1" applyAlignment="1" applyProtection="1">
      <alignment horizontal="center" vertical="top" shrinkToFit="1"/>
      <protection locked="0"/>
    </xf>
    <xf numFmtId="0" fontId="12" fillId="0" borderId="0" xfId="2" applyFont="1" applyFill="1" applyBorder="1" applyAlignment="1" applyProtection="1">
      <alignment horizontal="center" vertical="center" shrinkToFit="1"/>
      <protection locked="0"/>
    </xf>
    <xf numFmtId="0" fontId="0" fillId="0" borderId="0"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53" xfId="0" applyBorder="1" applyAlignment="1" applyProtection="1">
      <alignment horizontal="center" vertical="center" wrapText="1"/>
      <protection locked="0"/>
    </xf>
    <xf numFmtId="0" fontId="0" fillId="0" borderId="50" xfId="0" applyBorder="1" applyAlignment="1" applyProtection="1">
      <alignment horizontal="center" vertical="center" wrapText="1"/>
      <protection locked="0"/>
    </xf>
    <xf numFmtId="0" fontId="0" fillId="0" borderId="56" xfId="0" applyBorder="1" applyAlignment="1" applyProtection="1">
      <alignment horizontal="center" vertical="center" wrapText="1"/>
      <protection locked="0"/>
    </xf>
    <xf numFmtId="0" fontId="0" fillId="0" borderId="57" xfId="0" applyBorder="1" applyAlignment="1" applyProtection="1">
      <alignment horizontal="center" vertical="center" wrapText="1"/>
      <protection locked="0"/>
    </xf>
    <xf numFmtId="0" fontId="1" fillId="0" borderId="7" xfId="0" applyFont="1" applyBorder="1" applyAlignment="1" applyProtection="1">
      <alignment vertical="center"/>
      <protection locked="0"/>
    </xf>
    <xf numFmtId="0" fontId="0" fillId="0" borderId="0" xfId="0" applyAlignment="1" applyProtection="1">
      <alignment vertical="center" wrapText="1"/>
      <protection locked="0"/>
    </xf>
    <xf numFmtId="0" fontId="3" fillId="0" borderId="34"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0" fillId="0" borderId="0" xfId="0" applyBorder="1" applyAlignment="1" applyProtection="1">
      <alignment vertical="center" wrapText="1"/>
      <protection locked="0"/>
    </xf>
    <xf numFmtId="0" fontId="0" fillId="0" borderId="7" xfId="0" applyBorder="1" applyAlignment="1" applyProtection="1">
      <alignment vertical="center"/>
      <protection locked="0"/>
    </xf>
    <xf numFmtId="0" fontId="4" fillId="0" borderId="0" xfId="0" applyFont="1" applyBorder="1" applyAlignment="1" applyProtection="1">
      <alignment vertical="center"/>
      <protection locked="0"/>
    </xf>
    <xf numFmtId="0" fontId="0" fillId="0" borderId="0" xfId="0" applyAlignment="1" applyProtection="1">
      <alignment vertical="center"/>
      <protection locked="0"/>
    </xf>
    <xf numFmtId="0" fontId="5" fillId="0" borderId="9" xfId="0" quotePrefix="1" applyFont="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14" fontId="5" fillId="0" borderId="9" xfId="3" quotePrefix="1" applyNumberFormat="1" applyFont="1" applyBorder="1" applyAlignment="1" applyProtection="1">
      <alignment horizontal="center" vertical="center" wrapText="1" shrinkToFit="1"/>
      <protection locked="0"/>
    </xf>
    <xf numFmtId="49" fontId="0" fillId="0" borderId="11" xfId="0" quotePrefix="1" applyNumberFormat="1" applyBorder="1" applyAlignment="1" applyProtection="1">
      <alignment horizontal="center" vertical="center" wrapText="1"/>
      <protection locked="0"/>
    </xf>
    <xf numFmtId="49" fontId="0" fillId="0" borderId="9" xfId="0" applyNumberFormat="1" applyBorder="1" applyAlignment="1" applyProtection="1">
      <alignment horizontal="center" vertical="center" wrapText="1"/>
      <protection locked="0"/>
    </xf>
    <xf numFmtId="0" fontId="5" fillId="0" borderId="0" xfId="3" applyFont="1" applyBorder="1" applyAlignment="1" applyProtection="1">
      <alignment horizontal="center" vertical="center"/>
      <protection locked="0"/>
    </xf>
    <xf numFmtId="0" fontId="3" fillId="0" borderId="51" xfId="0" applyFont="1" applyBorder="1" applyAlignment="1" applyProtection="1">
      <alignment horizontal="center" vertical="center" wrapText="1"/>
      <protection locked="0"/>
    </xf>
    <xf numFmtId="0" fontId="0" fillId="7" borderId="15" xfId="0" applyFill="1"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34" xfId="0" applyBorder="1" applyAlignment="1" applyProtection="1">
      <alignment vertical="center" wrapText="1"/>
      <protection locked="0"/>
    </xf>
    <xf numFmtId="0" fontId="0" fillId="0" borderId="0" xfId="0" applyAlignment="1" applyProtection="1">
      <alignment horizontal="right" vertical="center" wrapText="1"/>
      <protection locked="0"/>
    </xf>
    <xf numFmtId="0" fontId="3" fillId="0" borderId="52" xfId="0" applyFont="1" applyBorder="1" applyAlignment="1" applyProtection="1">
      <alignment horizontal="center" vertical="center" wrapText="1"/>
      <protection locked="0"/>
    </xf>
    <xf numFmtId="0" fontId="0" fillId="7" borderId="16" xfId="0" applyFill="1" applyBorder="1" applyAlignment="1" applyProtection="1">
      <alignment vertical="center" wrapText="1"/>
      <protection locked="0"/>
    </xf>
    <xf numFmtId="0" fontId="0" fillId="0" borderId="28" xfId="0" applyBorder="1" applyAlignment="1" applyProtection="1">
      <alignment vertical="center" wrapText="1"/>
      <protection locked="0"/>
    </xf>
    <xf numFmtId="0" fontId="0" fillId="0" borderId="0" xfId="0" applyBorder="1" applyAlignment="1" applyProtection="1">
      <alignment horizontal="right" vertical="center" wrapText="1"/>
      <protection locked="0"/>
    </xf>
    <xf numFmtId="0" fontId="3" fillId="0" borderId="49" xfId="0" applyFont="1" applyBorder="1" applyAlignment="1" applyProtection="1">
      <alignment horizontal="center" vertical="center" wrapText="1"/>
      <protection locked="0"/>
    </xf>
    <xf numFmtId="0" fontId="0" fillId="7" borderId="18" xfId="0" applyFill="1" applyBorder="1" applyAlignment="1" applyProtection="1">
      <alignment vertical="center" wrapText="1"/>
      <protection locked="0"/>
    </xf>
    <xf numFmtId="0" fontId="0" fillId="0" borderId="31" xfId="0" applyBorder="1" applyAlignment="1" applyProtection="1">
      <alignment vertical="center" wrapText="1"/>
      <protection locked="0"/>
    </xf>
    <xf numFmtId="0" fontId="0" fillId="0" borderId="0" xfId="0" applyFill="1" applyAlignment="1" applyProtection="1">
      <alignment vertical="center" wrapText="1"/>
      <protection locked="0"/>
    </xf>
    <xf numFmtId="0" fontId="1" fillId="0" borderId="7" xfId="0" applyFont="1" applyBorder="1" applyAlignment="1" applyProtection="1">
      <alignment vertical="center"/>
    </xf>
    <xf numFmtId="0" fontId="3" fillId="0" borderId="39" xfId="0" applyFont="1" applyBorder="1" applyAlignment="1" applyProtection="1">
      <alignment horizontal="center" vertical="center"/>
    </xf>
    <xf numFmtId="0" fontId="3" fillId="0" borderId="15" xfId="0" applyFont="1" applyBorder="1" applyAlignment="1" applyProtection="1">
      <alignment horizontal="center" vertical="center"/>
    </xf>
    <xf numFmtId="0" fontId="0" fillId="0" borderId="1" xfId="0" applyBorder="1" applyAlignment="1" applyProtection="1">
      <alignment horizontal="center" vertical="center" wrapText="1"/>
    </xf>
    <xf numFmtId="0" fontId="0" fillId="7" borderId="17" xfId="0" applyFill="1" applyBorder="1" applyAlignment="1" applyProtection="1">
      <alignment horizontal="center" vertical="center" wrapText="1"/>
    </xf>
    <xf numFmtId="0" fontId="0" fillId="0" borderId="6" xfId="0" applyBorder="1" applyAlignment="1" applyProtection="1">
      <alignment horizontal="center" vertical="center" wrapText="1"/>
    </xf>
    <xf numFmtId="0" fontId="0" fillId="7" borderId="47" xfId="0" applyFill="1" applyBorder="1" applyAlignment="1" applyProtection="1">
      <alignment horizontal="center" vertical="center" wrapText="1"/>
    </xf>
    <xf numFmtId="0" fontId="0" fillId="7" borderId="18" xfId="0" applyFill="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2" xfId="0" applyBorder="1" applyAlignment="1" applyProtection="1">
      <alignment vertical="center" wrapText="1"/>
    </xf>
    <xf numFmtId="0" fontId="0" fillId="0" borderId="7" xfId="0" applyBorder="1" applyAlignment="1" applyProtection="1">
      <alignment vertical="center"/>
    </xf>
    <xf numFmtId="0" fontId="0" fillId="7" borderId="35" xfId="0" applyFill="1" applyBorder="1" applyAlignment="1" applyProtection="1">
      <alignment horizontal="center" vertical="center" wrapText="1"/>
    </xf>
    <xf numFmtId="0" fontId="0" fillId="7" borderId="45" xfId="0" applyFill="1" applyBorder="1" applyAlignment="1" applyProtection="1">
      <alignment horizontal="center" vertical="center" wrapText="1"/>
    </xf>
    <xf numFmtId="0" fontId="0" fillId="7" borderId="53" xfId="0" applyFill="1" applyBorder="1" applyAlignment="1" applyProtection="1">
      <alignment horizontal="center" vertical="center" wrapText="1"/>
    </xf>
    <xf numFmtId="0" fontId="0" fillId="0" borderId="10" xfId="0" applyBorder="1" applyAlignment="1">
      <alignment horizontal="center" vertical="center"/>
    </xf>
    <xf numFmtId="0" fontId="0" fillId="15" borderId="19" xfId="0" applyFill="1" applyBorder="1" applyAlignment="1" applyProtection="1">
      <alignment vertical="center" wrapText="1"/>
    </xf>
    <xf numFmtId="0" fontId="0" fillId="15" borderId="20" xfId="0" applyFill="1" applyBorder="1" applyAlignment="1" applyProtection="1">
      <alignment horizontal="center" vertical="center"/>
    </xf>
    <xf numFmtId="49" fontId="0" fillId="15" borderId="20" xfId="0" applyNumberFormat="1" applyFill="1" applyBorder="1" applyAlignment="1" applyProtection="1">
      <alignment horizontal="center" vertical="center" shrinkToFit="1"/>
    </xf>
    <xf numFmtId="0" fontId="0" fillId="15" borderId="20" xfId="0" applyFill="1" applyBorder="1" applyAlignment="1" applyProtection="1">
      <alignment horizontal="left" vertical="center" wrapText="1"/>
    </xf>
    <xf numFmtId="0" fontId="0" fillId="15" borderId="20" xfId="0" applyFill="1" applyBorder="1" applyAlignment="1" applyProtection="1">
      <alignment vertical="center" wrapText="1"/>
    </xf>
    <xf numFmtId="14" fontId="0" fillId="15" borderId="20" xfId="0" applyNumberFormat="1" applyFill="1" applyBorder="1" applyAlignment="1" applyProtection="1">
      <alignment vertical="center" wrapText="1"/>
    </xf>
    <xf numFmtId="0" fontId="0" fillId="15" borderId="20" xfId="0" applyFill="1" applyBorder="1" applyAlignment="1" applyProtection="1">
      <alignment horizontal="center" vertical="center" wrapText="1"/>
    </xf>
    <xf numFmtId="0" fontId="0" fillId="15" borderId="22" xfId="0" applyFill="1" applyBorder="1" applyAlignment="1" applyProtection="1">
      <alignment horizontal="center" vertical="center" wrapText="1"/>
    </xf>
    <xf numFmtId="0" fontId="0" fillId="15" borderId="23" xfId="0" applyFill="1" applyBorder="1" applyAlignment="1" applyProtection="1">
      <alignment horizontal="right" vertical="center" wrapText="1"/>
    </xf>
    <xf numFmtId="0" fontId="0" fillId="15" borderId="22" xfId="0" applyFill="1" applyBorder="1" applyAlignment="1" applyProtection="1">
      <alignment horizontal="right" vertical="center" wrapText="1"/>
    </xf>
    <xf numFmtId="0" fontId="0" fillId="15" borderId="19" xfId="0" applyFill="1" applyBorder="1" applyAlignment="1" applyProtection="1">
      <alignment horizontal="right" vertical="center" wrapText="1"/>
    </xf>
    <xf numFmtId="0" fontId="0" fillId="15" borderId="41" xfId="0" applyFill="1" applyBorder="1" applyAlignment="1" applyProtection="1">
      <alignment horizontal="right" vertical="center" wrapText="1"/>
    </xf>
    <xf numFmtId="0" fontId="0" fillId="15" borderId="23" xfId="0" applyFill="1" applyBorder="1" applyAlignment="1" applyProtection="1">
      <alignment horizontal="center" vertical="center" wrapText="1"/>
    </xf>
    <xf numFmtId="0" fontId="0" fillId="15" borderId="21" xfId="0" applyFill="1" applyBorder="1" applyAlignment="1" applyProtection="1">
      <alignment horizontal="center" vertical="center" wrapText="1"/>
    </xf>
    <xf numFmtId="0" fontId="0" fillId="15" borderId="19" xfId="0" applyFont="1" applyFill="1" applyBorder="1" applyAlignment="1" applyProtection="1">
      <alignment horizontal="right" vertical="center" wrapText="1"/>
    </xf>
    <xf numFmtId="0" fontId="0" fillId="15" borderId="9" xfId="0" applyFill="1" applyBorder="1" applyAlignment="1" applyProtection="1">
      <alignment horizontal="left" vertical="center" shrinkToFit="1"/>
    </xf>
    <xf numFmtId="0" fontId="5" fillId="15" borderId="0" xfId="0" applyFont="1" applyFill="1" applyBorder="1" applyAlignment="1" applyProtection="1">
      <alignment horizontal="left" vertical="center" shrinkToFit="1"/>
    </xf>
    <xf numFmtId="0" fontId="0" fillId="15" borderId="0" xfId="0" applyFill="1" applyAlignment="1">
      <alignment vertical="center" wrapText="1"/>
    </xf>
    <xf numFmtId="0" fontId="0" fillId="15" borderId="19" xfId="0" applyFont="1" applyFill="1" applyBorder="1" applyAlignment="1">
      <alignment vertical="center" wrapText="1"/>
    </xf>
    <xf numFmtId="0" fontId="0" fillId="15" borderId="20" xfId="0" applyFont="1" applyFill="1" applyBorder="1" applyAlignment="1">
      <alignment vertical="center" wrapText="1"/>
    </xf>
    <xf numFmtId="0" fontId="0" fillId="15" borderId="20" xfId="0" quotePrefix="1" applyFont="1" applyFill="1" applyBorder="1" applyAlignment="1">
      <alignment vertical="center" shrinkToFit="1"/>
    </xf>
    <xf numFmtId="49" fontId="0" fillId="15" borderId="20" xfId="0" applyNumberFormat="1" applyFont="1" applyFill="1" applyBorder="1" applyAlignment="1">
      <alignment horizontal="center" vertical="center" wrapText="1"/>
    </xf>
    <xf numFmtId="49" fontId="0" fillId="15" borderId="22" xfId="0" applyNumberFormat="1" applyFont="1" applyFill="1" applyBorder="1" applyAlignment="1">
      <alignment horizontal="center" vertical="center" wrapText="1"/>
    </xf>
  </cellXfs>
  <cellStyles count="4">
    <cellStyle name="桁区切り" xfId="1" builtinId="6"/>
    <cellStyle name="標準" xfId="0" builtinId="0"/>
    <cellStyle name="標準 2" xfId="2"/>
    <cellStyle name="標準 5"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5200D9AE\share\20150711&#21271;&#20061;&#24030;&#24066;&#20013;&#23398;&#38520;&#19978;&#30003;&#36796;&#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様式"/>
      <sheetName val="計算シート"/>
      <sheetName val="確認シート"/>
      <sheetName val="Ichiran"/>
    </sheetNames>
    <sheetDataSet>
      <sheetData sheetId="0"/>
      <sheetData sheetId="1"/>
      <sheetData sheetId="2"/>
      <sheetData sheetId="3"/>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55"/>
  <sheetViews>
    <sheetView tabSelected="1" zoomScaleNormal="100" workbookViewId="0"/>
  </sheetViews>
  <sheetFormatPr defaultRowHeight="12"/>
  <cols>
    <col min="1" max="1" width="4.88671875" style="220" customWidth="1"/>
    <col min="2" max="8" width="8.88671875" style="220"/>
    <col min="9" max="9" width="23" style="220" customWidth="1"/>
    <col min="10" max="10" width="23.5546875" style="220" customWidth="1"/>
    <col min="11" max="16384" width="8.88671875" style="220"/>
  </cols>
  <sheetData>
    <row r="1" spans="1:10" ht="18.600000000000001" customHeight="1">
      <c r="A1" s="210"/>
      <c r="B1" s="210"/>
      <c r="C1" s="210"/>
      <c r="D1" s="210"/>
      <c r="E1" s="210"/>
      <c r="F1" s="210"/>
      <c r="G1" s="210"/>
      <c r="H1" s="210"/>
      <c r="I1" s="210"/>
    </row>
    <row r="2" spans="1:10" ht="20.25" customHeight="1">
      <c r="A2" s="319" t="s">
        <v>317</v>
      </c>
      <c r="B2" s="319"/>
      <c r="C2" s="319"/>
      <c r="D2" s="319"/>
      <c r="E2" s="319"/>
      <c r="F2" s="319"/>
      <c r="G2" s="319"/>
      <c r="H2" s="319"/>
      <c r="I2" s="219" t="s">
        <v>456</v>
      </c>
    </row>
    <row r="3" spans="1:10" ht="9.75" customHeight="1">
      <c r="A3" s="210"/>
      <c r="B3" s="221"/>
      <c r="C3" s="210"/>
      <c r="D3" s="210"/>
      <c r="E3" s="210"/>
      <c r="F3" s="210"/>
      <c r="G3" s="210"/>
      <c r="H3" s="210"/>
      <c r="I3" s="210"/>
      <c r="J3" s="210"/>
    </row>
    <row r="4" spans="1:10" s="133" customFormat="1" ht="13.5" customHeight="1">
      <c r="A4" s="289" t="s">
        <v>480</v>
      </c>
      <c r="B4" s="130"/>
      <c r="C4" s="130"/>
      <c r="D4" s="130"/>
      <c r="E4" s="130"/>
      <c r="F4" s="130"/>
      <c r="G4" s="130"/>
      <c r="H4" s="130"/>
      <c r="I4" s="130"/>
      <c r="J4" s="130"/>
    </row>
    <row r="5" spans="1:10" s="133" customFormat="1" ht="13.5" customHeight="1">
      <c r="A5" s="219" t="s">
        <v>21</v>
      </c>
      <c r="B5" s="130" t="s">
        <v>277</v>
      </c>
      <c r="C5" s="130"/>
      <c r="D5" s="130"/>
      <c r="E5" s="130"/>
      <c r="F5" s="130"/>
      <c r="G5" s="130"/>
      <c r="H5" s="130"/>
      <c r="I5" s="130"/>
      <c r="J5" s="130"/>
    </row>
    <row r="6" spans="1:10" s="133" customFormat="1" ht="13.5" customHeight="1">
      <c r="A6" s="219" t="s">
        <v>22</v>
      </c>
      <c r="B6" s="130" t="s">
        <v>482</v>
      </c>
      <c r="C6" s="130"/>
      <c r="D6" s="130"/>
      <c r="E6" s="130"/>
      <c r="F6" s="130"/>
      <c r="G6" s="130"/>
      <c r="H6" s="130"/>
      <c r="I6" s="130"/>
      <c r="J6" s="130"/>
    </row>
    <row r="7" spans="1:10" s="133" customFormat="1" ht="9.75" customHeight="1">
      <c r="A7" s="115"/>
      <c r="B7" s="115"/>
      <c r="C7" s="115"/>
      <c r="D7" s="115"/>
      <c r="E7" s="115"/>
      <c r="F7" s="115"/>
      <c r="G7" s="115"/>
      <c r="H7" s="115"/>
      <c r="I7" s="115"/>
      <c r="J7" s="130"/>
    </row>
    <row r="8" spans="1:10" s="133" customFormat="1" ht="13.5" customHeight="1">
      <c r="A8" s="289" t="s">
        <v>481</v>
      </c>
      <c r="B8" s="130"/>
      <c r="C8" s="130"/>
      <c r="D8" s="130"/>
      <c r="E8" s="130"/>
      <c r="F8" s="130"/>
      <c r="G8" s="130"/>
      <c r="H8" s="130"/>
      <c r="I8" s="130"/>
      <c r="J8" s="130"/>
    </row>
    <row r="9" spans="1:10" s="133" customFormat="1" ht="13.5" customHeight="1">
      <c r="A9" s="219" t="s">
        <v>312</v>
      </c>
      <c r="B9" s="130" t="s">
        <v>275</v>
      </c>
      <c r="C9" s="130"/>
      <c r="D9" s="130"/>
      <c r="E9" s="130"/>
      <c r="F9" s="130"/>
      <c r="G9" s="130"/>
      <c r="H9" s="130"/>
      <c r="I9" s="130"/>
      <c r="J9" s="130"/>
    </row>
    <row r="10" spans="1:10" s="128" customFormat="1" ht="13.5" customHeight="1">
      <c r="A10" s="219" t="s">
        <v>313</v>
      </c>
      <c r="B10" s="130" t="s">
        <v>25</v>
      </c>
      <c r="C10" s="111"/>
      <c r="D10" s="111"/>
      <c r="E10" s="111"/>
      <c r="F10" s="111"/>
      <c r="G10" s="111"/>
      <c r="H10" s="111"/>
      <c r="I10" s="111"/>
      <c r="J10" s="111"/>
    </row>
    <row r="11" spans="1:10" s="128" customFormat="1" ht="13.5" customHeight="1">
      <c r="A11" s="219"/>
      <c r="B11" s="130" t="s">
        <v>315</v>
      </c>
      <c r="C11" s="111"/>
      <c r="D11" s="111"/>
      <c r="E11" s="111"/>
      <c r="F11" s="111"/>
      <c r="G11" s="111"/>
      <c r="H11" s="111"/>
      <c r="I11" s="111"/>
      <c r="J11" s="111"/>
    </row>
    <row r="12" spans="1:10" s="128" customFormat="1" ht="13.5" customHeight="1">
      <c r="A12" s="219"/>
      <c r="B12" s="130" t="s">
        <v>314</v>
      </c>
      <c r="C12" s="111"/>
      <c r="D12" s="111"/>
      <c r="E12" s="111"/>
      <c r="F12" s="111"/>
      <c r="G12" s="111"/>
      <c r="H12" s="111"/>
      <c r="I12" s="111"/>
      <c r="J12" s="111"/>
    </row>
    <row r="13" spans="1:10" s="128" customFormat="1" ht="13.5" customHeight="1">
      <c r="A13" s="219" t="s">
        <v>435</v>
      </c>
      <c r="B13" s="130" t="s">
        <v>434</v>
      </c>
      <c r="C13" s="111"/>
      <c r="D13" s="111"/>
      <c r="E13" s="111"/>
      <c r="F13" s="111"/>
      <c r="G13" s="111"/>
      <c r="H13" s="111"/>
      <c r="I13" s="111"/>
      <c r="J13" s="111"/>
    </row>
    <row r="14" spans="1:10" s="128" customFormat="1" ht="13.5" customHeight="1">
      <c r="A14" s="219"/>
      <c r="B14" s="130" t="s">
        <v>483</v>
      </c>
      <c r="C14" s="111"/>
      <c r="D14" s="111"/>
      <c r="E14" s="111"/>
      <c r="F14" s="111"/>
      <c r="G14" s="111"/>
      <c r="H14" s="111"/>
      <c r="I14" s="111"/>
      <c r="J14" s="111"/>
    </row>
    <row r="15" spans="1:10" s="133" customFormat="1" ht="13.5" customHeight="1">
      <c r="A15" s="219"/>
      <c r="B15" s="110" t="s">
        <v>328</v>
      </c>
      <c r="C15" s="130"/>
      <c r="D15" s="130"/>
      <c r="E15" s="130"/>
      <c r="F15" s="130"/>
      <c r="G15" s="130"/>
      <c r="H15" s="130"/>
      <c r="I15" s="130"/>
      <c r="J15" s="130"/>
    </row>
    <row r="16" spans="1:10" s="133" customFormat="1" ht="13.5" customHeight="1">
      <c r="A16" s="219"/>
      <c r="B16" s="110" t="s">
        <v>329</v>
      </c>
      <c r="C16" s="130"/>
      <c r="D16" s="130"/>
      <c r="E16" s="130"/>
      <c r="F16" s="130"/>
      <c r="G16" s="130"/>
      <c r="H16" s="130"/>
      <c r="I16" s="130"/>
      <c r="J16" s="130"/>
    </row>
    <row r="17" spans="1:10" s="133" customFormat="1" ht="13.5" customHeight="1">
      <c r="A17" s="219"/>
      <c r="B17" s="110" t="s">
        <v>330</v>
      </c>
      <c r="C17" s="130"/>
      <c r="D17" s="130"/>
      <c r="E17" s="130"/>
      <c r="F17" s="130"/>
      <c r="G17" s="130"/>
      <c r="H17" s="130"/>
      <c r="I17" s="130"/>
      <c r="J17" s="130"/>
    </row>
    <row r="18" spans="1:10" s="133" customFormat="1" ht="13.5" customHeight="1">
      <c r="A18" s="219"/>
      <c r="B18" s="110" t="s">
        <v>331</v>
      </c>
      <c r="C18" s="130"/>
      <c r="D18" s="130"/>
      <c r="E18" s="130"/>
      <c r="F18" s="130"/>
      <c r="G18" s="130"/>
      <c r="H18" s="130"/>
      <c r="I18" s="130"/>
      <c r="J18" s="130"/>
    </row>
    <row r="19" spans="1:10" s="133" customFormat="1" ht="13.5" customHeight="1">
      <c r="A19" s="219"/>
      <c r="B19" s="110" t="s">
        <v>332</v>
      </c>
      <c r="C19" s="130"/>
      <c r="D19" s="130"/>
      <c r="E19" s="130"/>
      <c r="F19" s="130"/>
      <c r="G19" s="130"/>
      <c r="H19" s="130"/>
      <c r="I19" s="130"/>
      <c r="J19" s="130"/>
    </row>
    <row r="20" spans="1:10" s="133" customFormat="1" ht="13.5" customHeight="1">
      <c r="A20" s="219"/>
      <c r="B20" s="110" t="s">
        <v>333</v>
      </c>
      <c r="C20" s="130"/>
      <c r="D20" s="130"/>
      <c r="E20" s="130"/>
      <c r="F20" s="130"/>
      <c r="G20" s="130"/>
      <c r="H20" s="130"/>
      <c r="I20" s="130"/>
      <c r="J20" s="130"/>
    </row>
    <row r="21" spans="1:10" s="133" customFormat="1" ht="13.5" customHeight="1">
      <c r="A21" s="219"/>
      <c r="B21" s="110" t="s">
        <v>413</v>
      </c>
      <c r="C21" s="130"/>
      <c r="D21" s="130"/>
      <c r="E21" s="130"/>
      <c r="F21" s="130"/>
      <c r="G21" s="130"/>
      <c r="H21" s="130"/>
      <c r="I21" s="130"/>
      <c r="J21" s="130"/>
    </row>
    <row r="22" spans="1:10" s="133" customFormat="1" ht="13.5" customHeight="1">
      <c r="A22" s="219" t="s">
        <v>23</v>
      </c>
      <c r="B22" s="130" t="s">
        <v>26</v>
      </c>
      <c r="C22" s="130"/>
      <c r="D22" s="130"/>
      <c r="E22" s="130"/>
      <c r="F22" s="130"/>
      <c r="G22" s="130"/>
      <c r="H22" s="130"/>
      <c r="I22" s="130"/>
      <c r="J22" s="130"/>
    </row>
    <row r="23" spans="1:10" s="133" customFormat="1" ht="13.5" customHeight="1">
      <c r="A23" s="219" t="s">
        <v>24</v>
      </c>
      <c r="B23" s="130" t="s">
        <v>327</v>
      </c>
      <c r="C23" s="130"/>
      <c r="D23" s="130"/>
      <c r="E23" s="130"/>
      <c r="F23" s="130"/>
      <c r="G23" s="130"/>
      <c r="H23" s="130"/>
      <c r="I23" s="130"/>
      <c r="J23" s="130"/>
    </row>
    <row r="24" spans="1:10" s="133" customFormat="1" ht="13.5" customHeight="1">
      <c r="A24" s="219" t="s">
        <v>334</v>
      </c>
      <c r="B24" s="115" t="s">
        <v>318</v>
      </c>
      <c r="C24" s="115"/>
      <c r="D24" s="130"/>
      <c r="E24" s="130"/>
      <c r="F24" s="130"/>
      <c r="G24" s="130"/>
      <c r="H24" s="130"/>
      <c r="I24" s="130"/>
      <c r="J24" s="130"/>
    </row>
    <row r="25" spans="1:10" s="131" customFormat="1" ht="13.5" customHeight="1">
      <c r="A25" s="219" t="s">
        <v>436</v>
      </c>
      <c r="B25" s="130" t="s">
        <v>335</v>
      </c>
      <c r="C25" s="111"/>
      <c r="D25" s="111"/>
      <c r="E25" s="111"/>
      <c r="F25" s="111"/>
      <c r="G25" s="111"/>
      <c r="H25" s="111"/>
      <c r="I25" s="111"/>
      <c r="J25" s="111"/>
    </row>
    <row r="26" spans="1:10" s="131" customFormat="1" ht="13.5" customHeight="1">
      <c r="A26" s="132"/>
      <c r="B26" s="210" t="s">
        <v>336</v>
      </c>
      <c r="C26" s="132"/>
      <c r="D26" s="132"/>
      <c r="E26" s="132"/>
      <c r="F26" s="132"/>
      <c r="G26" s="132"/>
      <c r="H26" s="132"/>
      <c r="I26" s="132"/>
      <c r="J26" s="132"/>
    </row>
    <row r="27" spans="1:10" s="131" customFormat="1" ht="13.5" customHeight="1">
      <c r="A27" s="132"/>
      <c r="B27" s="210" t="s">
        <v>363</v>
      </c>
      <c r="C27" s="132"/>
      <c r="D27" s="132"/>
      <c r="E27" s="132"/>
      <c r="F27" s="132"/>
      <c r="G27" s="132"/>
      <c r="H27" s="132"/>
      <c r="I27" s="132"/>
      <c r="J27" s="132"/>
    </row>
    <row r="28" spans="1:10" s="128" customFormat="1" ht="13.5" customHeight="1">
      <c r="A28" s="219" t="s">
        <v>437</v>
      </c>
      <c r="B28" s="210" t="s">
        <v>443</v>
      </c>
      <c r="C28" s="111"/>
      <c r="D28" s="111"/>
      <c r="E28" s="111"/>
      <c r="F28" s="111"/>
      <c r="G28" s="111"/>
      <c r="H28" s="111"/>
      <c r="I28" s="111"/>
      <c r="J28" s="111"/>
    </row>
    <row r="29" spans="1:10" s="128" customFormat="1" ht="13.5" customHeight="1">
      <c r="A29" s="111"/>
      <c r="B29" s="210" t="s">
        <v>444</v>
      </c>
      <c r="C29" s="111"/>
      <c r="D29" s="111"/>
      <c r="E29" s="111"/>
      <c r="F29" s="111"/>
      <c r="G29" s="111"/>
      <c r="H29" s="111"/>
      <c r="I29" s="111"/>
      <c r="J29" s="111"/>
    </row>
    <row r="30" spans="1:10" s="128" customFormat="1" ht="13.5" customHeight="1">
      <c r="A30" s="111"/>
      <c r="B30" s="218" t="s">
        <v>457</v>
      </c>
      <c r="C30" s="111"/>
      <c r="D30" s="111"/>
      <c r="E30" s="111"/>
      <c r="F30" s="111"/>
      <c r="G30" s="111"/>
      <c r="H30" s="111"/>
      <c r="I30" s="111"/>
      <c r="J30" s="111"/>
    </row>
    <row r="31" spans="1:10" s="128" customFormat="1" ht="13.5" customHeight="1">
      <c r="A31" s="111"/>
      <c r="B31" s="210" t="s">
        <v>458</v>
      </c>
      <c r="C31" s="111"/>
      <c r="D31" s="111"/>
      <c r="E31" s="111"/>
      <c r="F31" s="111"/>
      <c r="G31" s="111"/>
      <c r="H31" s="111"/>
      <c r="I31" s="111"/>
      <c r="J31" s="111"/>
    </row>
    <row r="32" spans="1:10" s="128" customFormat="1" ht="13.5" customHeight="1">
      <c r="A32" s="111"/>
      <c r="B32" s="210" t="s">
        <v>415</v>
      </c>
      <c r="C32" s="111"/>
      <c r="D32" s="111"/>
      <c r="E32" s="111"/>
      <c r="F32" s="111"/>
      <c r="G32" s="111"/>
      <c r="H32" s="111"/>
      <c r="I32" s="111"/>
      <c r="J32" s="111"/>
    </row>
    <row r="33" spans="1:10" s="128" customFormat="1" ht="13.5" customHeight="1">
      <c r="A33" s="111"/>
      <c r="B33" s="210" t="s">
        <v>416</v>
      </c>
      <c r="C33" s="111"/>
      <c r="D33" s="111"/>
      <c r="E33" s="111"/>
      <c r="F33" s="111"/>
      <c r="G33" s="111"/>
      <c r="H33" s="111"/>
      <c r="I33" s="111"/>
      <c r="J33" s="111"/>
    </row>
    <row r="34" spans="1:10" s="128" customFormat="1" ht="13.5" customHeight="1">
      <c r="A34" s="111"/>
      <c r="B34" s="130" t="s">
        <v>442</v>
      </c>
      <c r="C34" s="111"/>
      <c r="D34" s="111"/>
      <c r="E34" s="111"/>
      <c r="F34" s="111"/>
      <c r="G34" s="111"/>
      <c r="H34" s="111"/>
      <c r="I34" s="111"/>
      <c r="J34" s="111"/>
    </row>
    <row r="35" spans="1:10" s="128" customFormat="1" ht="13.5" customHeight="1">
      <c r="A35" s="219"/>
      <c r="B35" s="130" t="s">
        <v>484</v>
      </c>
      <c r="C35" s="111"/>
      <c r="D35" s="111"/>
      <c r="E35" s="111"/>
      <c r="F35" s="111"/>
      <c r="G35" s="111"/>
      <c r="H35" s="111"/>
      <c r="I35" s="111"/>
      <c r="J35" s="111"/>
    </row>
    <row r="36" spans="1:10" s="133" customFormat="1" ht="13.5" customHeight="1">
      <c r="B36" s="130" t="s">
        <v>460</v>
      </c>
      <c r="C36" s="130"/>
      <c r="D36" s="130"/>
      <c r="E36" s="130"/>
      <c r="F36" s="130"/>
      <c r="G36" s="130"/>
      <c r="H36" s="130"/>
      <c r="I36" s="130"/>
      <c r="J36" s="130"/>
    </row>
    <row r="37" spans="1:10" s="133" customFormat="1" ht="13.5" customHeight="1">
      <c r="B37" s="130" t="s">
        <v>459</v>
      </c>
      <c r="C37" s="130"/>
      <c r="D37" s="130"/>
      <c r="E37" s="130"/>
      <c r="F37" s="130"/>
      <c r="G37" s="130"/>
      <c r="H37" s="130"/>
      <c r="I37" s="130"/>
      <c r="J37" s="130"/>
    </row>
    <row r="38" spans="1:10" s="133" customFormat="1" ht="13.5" customHeight="1">
      <c r="B38" s="130" t="s">
        <v>414</v>
      </c>
      <c r="C38" s="130"/>
      <c r="D38" s="130"/>
      <c r="E38" s="130"/>
      <c r="F38" s="130"/>
      <c r="G38" s="130"/>
      <c r="H38" s="130"/>
      <c r="I38" s="130"/>
      <c r="J38" s="130"/>
    </row>
    <row r="39" spans="1:10" s="133" customFormat="1" ht="13.5" customHeight="1">
      <c r="A39" s="219" t="s">
        <v>438</v>
      </c>
      <c r="B39" s="130" t="s">
        <v>461</v>
      </c>
      <c r="C39" s="130"/>
      <c r="D39" s="130"/>
      <c r="E39" s="130"/>
      <c r="F39" s="130"/>
      <c r="G39" s="130"/>
      <c r="H39" s="130"/>
      <c r="I39" s="130"/>
      <c r="J39" s="130"/>
    </row>
    <row r="40" spans="1:10" s="133" customFormat="1" ht="13.2" customHeight="1">
      <c r="A40" s="219" t="s">
        <v>439</v>
      </c>
      <c r="B40" s="130" t="s">
        <v>445</v>
      </c>
      <c r="C40" s="115"/>
      <c r="D40" s="115"/>
      <c r="E40" s="115"/>
      <c r="F40" s="115"/>
      <c r="G40" s="115"/>
      <c r="H40" s="115"/>
      <c r="I40" s="115"/>
      <c r="J40" s="130"/>
    </row>
    <row r="41" spans="1:10" s="133" customFormat="1" ht="13.2" customHeight="1">
      <c r="A41" s="130"/>
      <c r="B41" s="210" t="s">
        <v>446</v>
      </c>
      <c r="C41" s="111"/>
      <c r="D41" s="111"/>
      <c r="E41" s="111"/>
      <c r="F41" s="111"/>
      <c r="G41" s="111"/>
      <c r="H41" s="111"/>
      <c r="I41" s="111"/>
      <c r="J41" s="111"/>
    </row>
    <row r="42" spans="1:10" s="133" customFormat="1" ht="13.2" customHeight="1">
      <c r="B42" s="210" t="s">
        <v>447</v>
      </c>
      <c r="C42" s="112"/>
      <c r="D42" s="112"/>
      <c r="E42" s="112"/>
      <c r="F42" s="112"/>
      <c r="G42" s="112"/>
      <c r="H42" s="112"/>
      <c r="I42" s="112"/>
      <c r="J42" s="112"/>
    </row>
    <row r="43" spans="1:10" s="133" customFormat="1" ht="13.2" customHeight="1">
      <c r="B43" s="129" t="s">
        <v>448</v>
      </c>
      <c r="C43" s="112"/>
      <c r="D43" s="112"/>
      <c r="E43" s="112"/>
      <c r="F43" s="112"/>
      <c r="G43" s="112"/>
      <c r="H43" s="112"/>
      <c r="I43" s="112"/>
      <c r="J43" s="112"/>
    </row>
    <row r="44" spans="1:10" s="133" customFormat="1" ht="13.2" customHeight="1">
      <c r="A44" s="219" t="s">
        <v>440</v>
      </c>
      <c r="B44" s="222" t="s">
        <v>449</v>
      </c>
      <c r="C44" s="112"/>
      <c r="D44" s="112"/>
      <c r="E44" s="112"/>
      <c r="F44" s="112"/>
      <c r="G44" s="112"/>
      <c r="H44" s="112"/>
      <c r="I44" s="112"/>
      <c r="J44" s="112"/>
    </row>
    <row r="45" spans="1:10" s="133" customFormat="1" ht="13.2" customHeight="1">
      <c r="A45" s="219" t="s">
        <v>441</v>
      </c>
      <c r="B45" s="129" t="s">
        <v>450</v>
      </c>
      <c r="C45" s="115"/>
      <c r="D45" s="115"/>
      <c r="E45" s="115"/>
      <c r="F45" s="115"/>
      <c r="G45" s="115"/>
      <c r="H45" s="115"/>
      <c r="I45" s="115"/>
      <c r="J45" s="130"/>
    </row>
    <row r="46" spans="1:10" s="131" customFormat="1" ht="13.2" customHeight="1">
      <c r="B46" s="210" t="s">
        <v>417</v>
      </c>
      <c r="C46" s="210"/>
      <c r="D46" s="210"/>
      <c r="E46" s="210"/>
      <c r="F46" s="132"/>
      <c r="G46" s="132"/>
      <c r="H46" s="132"/>
      <c r="I46" s="132"/>
      <c r="J46" s="132"/>
    </row>
    <row r="47" spans="1:10" s="131" customFormat="1" ht="13.2" customHeight="1">
      <c r="B47" s="210" t="s">
        <v>485</v>
      </c>
      <c r="C47" s="210"/>
      <c r="D47" s="210"/>
      <c r="E47" s="210"/>
      <c r="F47" s="132"/>
      <c r="G47" s="132"/>
      <c r="H47" s="132"/>
      <c r="I47" s="132"/>
      <c r="J47" s="132"/>
    </row>
    <row r="48" spans="1:10" s="131" customFormat="1" ht="13.2" customHeight="1">
      <c r="A48" s="219"/>
      <c r="B48" s="210"/>
      <c r="C48" s="210" t="s">
        <v>338</v>
      </c>
      <c r="D48" s="210"/>
      <c r="E48" s="210"/>
      <c r="F48" s="132"/>
      <c r="G48" s="132"/>
      <c r="H48" s="132"/>
      <c r="I48" s="132"/>
      <c r="J48" s="132"/>
    </row>
    <row r="49" spans="1:10" s="131" customFormat="1" ht="13.2" customHeight="1">
      <c r="A49" s="132"/>
      <c r="B49" s="210" t="s">
        <v>486</v>
      </c>
      <c r="C49" s="210"/>
      <c r="D49" s="210"/>
      <c r="E49" s="210"/>
      <c r="F49" s="132"/>
      <c r="G49" s="132"/>
      <c r="H49" s="132"/>
      <c r="I49" s="132"/>
      <c r="J49" s="132"/>
    </row>
    <row r="50" spans="1:10" ht="13.2" customHeight="1">
      <c r="A50" s="219"/>
      <c r="B50" s="210" t="s">
        <v>451</v>
      </c>
      <c r="C50" s="210"/>
      <c r="D50" s="210"/>
      <c r="E50" s="210"/>
      <c r="F50" s="210"/>
      <c r="G50" s="210"/>
      <c r="H50" s="210"/>
      <c r="I50" s="210"/>
      <c r="J50" s="210"/>
    </row>
    <row r="51" spans="1:10" ht="13.2" customHeight="1">
      <c r="A51" s="210"/>
      <c r="B51" s="210" t="s">
        <v>452</v>
      </c>
      <c r="C51" s="210"/>
      <c r="D51" s="210"/>
      <c r="E51" s="210"/>
      <c r="F51" s="210"/>
      <c r="G51" s="210"/>
      <c r="H51" s="210"/>
      <c r="I51" s="210"/>
      <c r="J51" s="210"/>
    </row>
    <row r="52" spans="1:10" ht="13.2" customHeight="1">
      <c r="A52" s="210"/>
      <c r="B52" s="210"/>
      <c r="C52" s="210" t="s">
        <v>453</v>
      </c>
      <c r="D52" s="210"/>
      <c r="E52" s="210"/>
      <c r="F52" s="210"/>
      <c r="G52" s="210"/>
      <c r="H52" s="210"/>
      <c r="I52" s="210"/>
      <c r="J52" s="210"/>
    </row>
    <row r="53" spans="1:10" ht="13.2" customHeight="1">
      <c r="A53" s="210"/>
      <c r="B53" s="210"/>
      <c r="C53" s="210" t="s">
        <v>454</v>
      </c>
      <c r="D53" s="210"/>
      <c r="E53" s="210"/>
      <c r="F53" s="210"/>
      <c r="G53" s="210"/>
      <c r="H53" s="210"/>
      <c r="I53" s="210"/>
      <c r="J53" s="210"/>
    </row>
    <row r="54" spans="1:10" ht="13.2" customHeight="1">
      <c r="A54" s="219"/>
      <c r="B54" s="210" t="s">
        <v>455</v>
      </c>
      <c r="C54" s="210"/>
      <c r="D54" s="210"/>
      <c r="E54" s="210"/>
      <c r="F54" s="210"/>
      <c r="G54" s="210"/>
      <c r="H54" s="210"/>
      <c r="I54" s="210"/>
      <c r="J54" s="210"/>
    </row>
    <row r="55" spans="1:10">
      <c r="I55" s="290" t="s">
        <v>487</v>
      </c>
    </row>
  </sheetData>
  <sheetProtection selectLockedCells="1" selectUnlockedCells="1"/>
  <mergeCells count="1">
    <mergeCell ref="A2:H2"/>
  </mergeCells>
  <phoneticPr fontId="2"/>
  <printOptions horizontalCentered="1" verticalCentered="1"/>
  <pageMargins left="0.47244094488188981" right="0.47244094488188981"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2"/>
  <cols>
    <col min="1" max="1" width="33.44140625" customWidth="1"/>
    <col min="2" max="2" width="29.33203125" customWidth="1"/>
    <col min="3" max="3" width="20.88671875" bestFit="1" customWidth="1"/>
  </cols>
  <sheetData>
    <row r="1" spans="1:3" ht="19.8" customHeight="1">
      <c r="A1" s="2" t="s">
        <v>501</v>
      </c>
      <c r="B1" s="418" t="s">
        <v>278</v>
      </c>
      <c r="C1" s="113"/>
    </row>
    <row r="2" spans="1:3" s="7" customFormat="1" ht="20.100000000000001" customHeight="1">
      <c r="A2" s="108" t="s">
        <v>257</v>
      </c>
      <c r="B2" s="109"/>
      <c r="C2" s="116" t="s">
        <v>337</v>
      </c>
    </row>
    <row r="3" spans="1:3" s="7" customFormat="1" ht="20.100000000000001" customHeight="1">
      <c r="A3" s="108" t="s">
        <v>272</v>
      </c>
      <c r="B3" s="109"/>
      <c r="C3" s="116"/>
    </row>
    <row r="4" spans="1:3" s="7" customFormat="1" ht="20.100000000000001" customHeight="1">
      <c r="A4" s="108" t="s">
        <v>308</v>
      </c>
      <c r="B4" s="109"/>
      <c r="C4" s="116"/>
    </row>
    <row r="5" spans="1:3" s="7" customFormat="1" ht="20.100000000000001" customHeight="1">
      <c r="A5" s="108" t="s">
        <v>269</v>
      </c>
      <c r="B5" s="109"/>
      <c r="C5" s="116"/>
    </row>
    <row r="6" spans="1:3" s="7" customFormat="1" ht="20.100000000000001" customHeight="1">
      <c r="A6" s="108" t="s">
        <v>268</v>
      </c>
      <c r="B6" s="109" t="s">
        <v>488</v>
      </c>
      <c r="C6" s="116"/>
    </row>
    <row r="7" spans="1:3" s="7" customFormat="1" ht="20.100000000000001" customHeight="1">
      <c r="A7" s="108" t="s">
        <v>270</v>
      </c>
      <c r="B7" s="109"/>
      <c r="C7" s="116"/>
    </row>
    <row r="8" spans="1:3" s="7" customFormat="1" ht="20.100000000000001" customHeight="1">
      <c r="A8" s="108" t="s">
        <v>271</v>
      </c>
      <c r="B8" s="109"/>
      <c r="C8" s="116"/>
    </row>
    <row r="9" spans="1:3" s="7" customFormat="1" ht="20.100000000000001" customHeight="1">
      <c r="A9" s="108" t="s">
        <v>364</v>
      </c>
      <c r="B9" s="109"/>
      <c r="C9" s="116"/>
    </row>
  </sheetData>
  <phoneticPr fontId="2"/>
  <dataValidations count="3">
    <dataValidation type="list" allowBlank="1" showInputMessage="1" showErrorMessage="1" sqref="B2">
      <formula1>学校名</formula1>
    </dataValidation>
    <dataValidation imeMode="off" allowBlank="1" showInputMessage="1" showErrorMessage="1" sqref="B6"/>
    <dataValidation imeMode="hiragana" allowBlank="1" showInputMessage="1" showErrorMessage="1" sqref="B3:B5 B7:B9"/>
  </dataValidations>
  <pageMargins left="0.75" right="0.75" top="1" bottom="1"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M53"/>
  <sheetViews>
    <sheetView showZeros="0" zoomScaleNormal="100" zoomScaleSheetLayoutView="100" workbookViewId="0">
      <pane xSplit="1" ySplit="3" topLeftCell="B4" activePane="bottomRight" state="frozen"/>
      <selection pane="topRight" activeCell="B1" sqref="B1"/>
      <selection pane="bottomLeft" activeCell="A4" sqref="A4"/>
      <selection pane="bottomRight" activeCell="C4" sqref="C4"/>
    </sheetView>
  </sheetViews>
  <sheetFormatPr defaultRowHeight="12"/>
  <cols>
    <col min="1" max="1" width="3.33203125" style="1" customWidth="1"/>
    <col min="2" max="2" width="6.6640625" style="2" customWidth="1"/>
    <col min="3" max="3" width="9.109375" style="3" customWidth="1"/>
    <col min="4" max="4" width="13.44140625" style="4" customWidth="1"/>
    <col min="5" max="6" width="12" style="1" customWidth="1"/>
    <col min="7" max="7" width="4.33203125" style="5" customWidth="1"/>
    <col min="8" max="8" width="3.33203125" style="1" customWidth="1"/>
    <col min="9" max="9" width="5.44140625" style="1" customWidth="1"/>
    <col min="10" max="10" width="8.109375" style="1" customWidth="1"/>
    <col min="11" max="11" width="7.6640625" style="1" customWidth="1"/>
    <col min="12" max="12" width="8.109375" style="1" customWidth="1"/>
    <col min="13" max="13" width="7.6640625" style="1" customWidth="1"/>
    <col min="14" max="14" width="3.77734375" style="1" hidden="1" customWidth="1"/>
    <col min="15" max="15" width="4.109375" style="1" hidden="1" customWidth="1"/>
    <col min="16" max="17" width="4.6640625" style="5" customWidth="1"/>
    <col min="18" max="18" width="0.6640625" style="1" hidden="1" customWidth="1"/>
    <col min="19" max="19" width="9" style="1" customWidth="1"/>
    <col min="20" max="20" width="7.109375" style="5" customWidth="1"/>
    <col min="21" max="21" width="7.6640625" style="1" customWidth="1"/>
    <col min="22" max="22" width="9" style="1" customWidth="1"/>
    <col min="23" max="23" width="7.109375" style="5" customWidth="1"/>
    <col min="24" max="24" width="7.6640625" style="1" customWidth="1"/>
    <col min="25" max="25" width="12" style="1" customWidth="1"/>
    <col min="26" max="26" width="8.88671875" style="1" customWidth="1"/>
    <col min="27" max="27" width="0.88671875" style="1" customWidth="1"/>
    <col min="28" max="28" width="8.5546875" style="1" customWidth="1"/>
    <col min="29" max="29" width="7" style="1" customWidth="1"/>
    <col min="30" max="30" width="20.6640625" style="1" customWidth="1"/>
    <col min="31" max="31" width="9.5546875" style="1" bestFit="1" customWidth="1"/>
    <col min="32" max="32" width="8.5546875" style="1" customWidth="1"/>
    <col min="33" max="33" width="7" style="1" customWidth="1"/>
    <col min="34" max="34" width="20.6640625" style="1" customWidth="1"/>
    <col min="35" max="35" width="9.5546875" style="1" bestFit="1" customWidth="1"/>
    <col min="36" max="36" width="0.88671875" style="1" customWidth="1"/>
    <col min="37" max="37" width="7.44140625" style="61" customWidth="1"/>
    <col min="38" max="38" width="7.6640625" style="61" bestFit="1" customWidth="1"/>
    <col min="39" max="39" width="14.109375" style="1" bestFit="1" customWidth="1"/>
    <col min="40" max="16384" width="8.88671875" style="1"/>
  </cols>
  <sheetData>
    <row r="1" spans="1:39" ht="21" customHeight="1">
      <c r="A1" s="321">
        <f>基本情報!B2</f>
        <v>0</v>
      </c>
      <c r="B1" s="321"/>
      <c r="C1" s="321"/>
      <c r="D1" s="74" t="s">
        <v>18</v>
      </c>
      <c r="E1" s="75" t="s">
        <v>462</v>
      </c>
      <c r="F1" s="320" t="str">
        <f>IF(基本情報!B5="","",基本情報!B5)</f>
        <v/>
      </c>
      <c r="G1" s="320"/>
      <c r="I1" s="75" t="s">
        <v>463</v>
      </c>
      <c r="J1" s="320" t="str">
        <f>IF(基本情報!B7="","",基本情報!B7)</f>
        <v/>
      </c>
      <c r="K1" s="320"/>
      <c r="N1" s="315"/>
      <c r="O1" s="315"/>
      <c r="P1" s="316">
        <f>COUNTA(P4:P53)</f>
        <v>0</v>
      </c>
      <c r="Q1" s="316">
        <f>COUNTA(Q4:Q53)</f>
        <v>0</v>
      </c>
      <c r="R1" s="223"/>
      <c r="S1" s="75" t="s">
        <v>465</v>
      </c>
      <c r="T1" s="322" t="str">
        <f>IF(基本情報!B8="","",基本情報!B8)</f>
        <v/>
      </c>
      <c r="U1" s="322"/>
      <c r="V1" s="226"/>
      <c r="W1" s="224" t="s">
        <v>464</v>
      </c>
      <c r="X1" s="320" t="str">
        <f>IF(基本情報!B9="","",基本情報!B9)</f>
        <v/>
      </c>
      <c r="Y1" s="320"/>
      <c r="AD1" s="7" t="s">
        <v>466</v>
      </c>
      <c r="AH1" s="7" t="s">
        <v>466</v>
      </c>
    </row>
    <row r="2" spans="1:39" ht="22.5" customHeight="1">
      <c r="A2" s="155" t="s">
        <v>0</v>
      </c>
      <c r="B2" s="156" t="s">
        <v>1</v>
      </c>
      <c r="C2" s="81" t="s">
        <v>2</v>
      </c>
      <c r="D2" s="80" t="s">
        <v>3</v>
      </c>
      <c r="E2" s="80" t="s">
        <v>4</v>
      </c>
      <c r="F2" s="80" t="s">
        <v>316</v>
      </c>
      <c r="G2" s="80" t="s">
        <v>5</v>
      </c>
      <c r="H2" s="82" t="s">
        <v>6</v>
      </c>
      <c r="I2" s="83" t="s">
        <v>276</v>
      </c>
      <c r="J2" s="84" t="s">
        <v>7</v>
      </c>
      <c r="K2" s="85" t="s">
        <v>368</v>
      </c>
      <c r="L2" s="86" t="s">
        <v>8</v>
      </c>
      <c r="M2" s="87" t="s">
        <v>368</v>
      </c>
      <c r="N2" s="140"/>
      <c r="O2" s="140"/>
      <c r="P2" s="88" t="s">
        <v>9</v>
      </c>
      <c r="Q2" s="80" t="s">
        <v>384</v>
      </c>
      <c r="R2" s="82"/>
      <c r="S2" s="139" t="s">
        <v>423</v>
      </c>
      <c r="T2" s="225" t="s">
        <v>467</v>
      </c>
      <c r="U2" s="127" t="s">
        <v>367</v>
      </c>
      <c r="V2" s="139" t="s">
        <v>424</v>
      </c>
      <c r="W2" s="225" t="s">
        <v>467</v>
      </c>
      <c r="X2" s="127" t="s">
        <v>367</v>
      </c>
      <c r="Y2" s="138" t="s">
        <v>14</v>
      </c>
      <c r="Z2" s="288" t="s">
        <v>478</v>
      </c>
      <c r="AB2" s="139" t="s">
        <v>423</v>
      </c>
      <c r="AC2" s="163" t="s">
        <v>375</v>
      </c>
      <c r="AD2" s="164" t="s">
        <v>366</v>
      </c>
      <c r="AE2" s="165" t="s">
        <v>370</v>
      </c>
      <c r="AF2" s="139" t="s">
        <v>424</v>
      </c>
      <c r="AG2" s="166" t="s">
        <v>375</v>
      </c>
      <c r="AH2" s="167" t="s">
        <v>366</v>
      </c>
      <c r="AI2" s="176" t="s">
        <v>370</v>
      </c>
      <c r="AJ2" s="157"/>
      <c r="AK2" s="135" t="s">
        <v>10</v>
      </c>
      <c r="AL2" s="134" t="s">
        <v>425</v>
      </c>
    </row>
    <row r="3" spans="1:39" ht="17.25" customHeight="1">
      <c r="A3" s="419" t="s">
        <v>16</v>
      </c>
      <c r="B3" s="420"/>
      <c r="C3" s="421" t="s">
        <v>20</v>
      </c>
      <c r="D3" s="422" t="s">
        <v>279</v>
      </c>
      <c r="E3" s="423" t="s">
        <v>383</v>
      </c>
      <c r="F3" s="424">
        <v>35190</v>
      </c>
      <c r="G3" s="425">
        <v>5</v>
      </c>
      <c r="H3" s="425" t="s">
        <v>13</v>
      </c>
      <c r="I3" s="426" t="s">
        <v>296</v>
      </c>
      <c r="J3" s="427"/>
      <c r="K3" s="428"/>
      <c r="L3" s="429"/>
      <c r="M3" s="428"/>
      <c r="N3" s="430"/>
      <c r="O3" s="430"/>
      <c r="P3" s="431" t="s">
        <v>259</v>
      </c>
      <c r="Q3" s="431" t="s">
        <v>259</v>
      </c>
      <c r="R3" s="432"/>
      <c r="S3" s="433" t="s">
        <v>326</v>
      </c>
      <c r="T3" s="431" t="s">
        <v>259</v>
      </c>
      <c r="U3" s="428"/>
      <c r="V3" s="433" t="s">
        <v>324</v>
      </c>
      <c r="W3" s="431" t="s">
        <v>259</v>
      </c>
      <c r="X3" s="428"/>
      <c r="Y3" s="434" t="s">
        <v>309</v>
      </c>
      <c r="Z3" s="435"/>
      <c r="AA3" s="436"/>
      <c r="AB3" s="437" t="str">
        <f>IF(S3="","",S3)</f>
        <v>400mH</v>
      </c>
      <c r="AC3" s="438">
        <f>IF(S3="","",U3)</f>
        <v>0</v>
      </c>
      <c r="AD3" s="439" t="s">
        <v>371</v>
      </c>
      <c r="AE3" s="440" t="s">
        <v>374</v>
      </c>
      <c r="AF3" s="437" t="str">
        <f>IF(V3="","",V3)</f>
        <v>棒高跳</v>
      </c>
      <c r="AG3" s="438">
        <f>IF(V3="","",X3)</f>
        <v>0</v>
      </c>
      <c r="AH3" s="439"/>
      <c r="AI3" s="441"/>
      <c r="AK3" s="137" t="s">
        <v>280</v>
      </c>
      <c r="AL3" s="183" t="s">
        <v>280</v>
      </c>
      <c r="AM3" s="184" t="s">
        <v>404</v>
      </c>
    </row>
    <row r="4" spans="1:39" ht="18" customHeight="1">
      <c r="A4" s="229" t="str">
        <f>IF(D4="","",1)</f>
        <v/>
      </c>
      <c r="B4" s="152"/>
      <c r="C4" s="89"/>
      <c r="D4" s="242"/>
      <c r="E4" s="243"/>
      <c r="F4" s="118"/>
      <c r="G4" s="212"/>
      <c r="H4" s="212" t="s">
        <v>13</v>
      </c>
      <c r="I4" s="244"/>
      <c r="J4" s="245"/>
      <c r="K4" s="246"/>
      <c r="L4" s="247"/>
      <c r="M4" s="246"/>
      <c r="N4" s="248"/>
      <c r="O4" s="248"/>
      <c r="P4" s="249"/>
      <c r="Q4" s="249"/>
      <c r="R4" s="250"/>
      <c r="S4" s="251"/>
      <c r="T4" s="249"/>
      <c r="U4" s="246"/>
      <c r="V4" s="251"/>
      <c r="W4" s="249"/>
      <c r="X4" s="246"/>
      <c r="Y4" s="252"/>
      <c r="Z4" s="287" t="str">
        <f>IF(COUNTA(J4,L4,S4,V4)&gt;2,"種目数超過","")</f>
        <v/>
      </c>
      <c r="AB4" s="158"/>
      <c r="AC4" s="159"/>
      <c r="AD4" s="171"/>
      <c r="AE4" s="173" t="s">
        <v>401</v>
      </c>
      <c r="AF4" s="158"/>
      <c r="AG4" s="159"/>
      <c r="AH4" s="171"/>
      <c r="AI4" s="182" t="s">
        <v>401</v>
      </c>
      <c r="AK4" s="64" t="s">
        <v>283</v>
      </c>
      <c r="AL4" s="185" t="s">
        <v>405</v>
      </c>
      <c r="AM4" s="186" t="s">
        <v>426</v>
      </c>
    </row>
    <row r="5" spans="1:39" ht="18" customHeight="1">
      <c r="A5" s="229" t="str">
        <f>IF(D5="","",A4+1)</f>
        <v/>
      </c>
      <c r="B5" s="153"/>
      <c r="C5" s="90"/>
      <c r="D5" s="230"/>
      <c r="E5" s="230"/>
      <c r="F5" s="231"/>
      <c r="G5" s="232"/>
      <c r="H5" s="233" t="s">
        <v>13</v>
      </c>
      <c r="I5" s="234"/>
      <c r="J5" s="235"/>
      <c r="K5" s="236"/>
      <c r="L5" s="235"/>
      <c r="M5" s="236"/>
      <c r="N5" s="237"/>
      <c r="O5" s="237"/>
      <c r="P5" s="238"/>
      <c r="Q5" s="238"/>
      <c r="R5" s="104"/>
      <c r="S5" s="120"/>
      <c r="T5" s="238"/>
      <c r="U5" s="240"/>
      <c r="V5" s="120"/>
      <c r="W5" s="238"/>
      <c r="X5" s="240"/>
      <c r="Y5" s="241"/>
      <c r="Z5" s="287" t="str">
        <f t="shared" ref="Z5:Z53" si="0">IF(COUNTA(J5,L5,S5,V5)&gt;2,"種目数超過","")</f>
        <v/>
      </c>
      <c r="AB5" s="158"/>
      <c r="AC5" s="159"/>
      <c r="AD5" s="170"/>
      <c r="AE5" s="174" t="s">
        <v>402</v>
      </c>
      <c r="AF5" s="158"/>
      <c r="AG5" s="159"/>
      <c r="AH5" s="170"/>
      <c r="AI5" s="177" t="s">
        <v>402</v>
      </c>
      <c r="AK5" s="65" t="s">
        <v>284</v>
      </c>
      <c r="AL5" s="187" t="s">
        <v>406</v>
      </c>
      <c r="AM5" s="188" t="s">
        <v>427</v>
      </c>
    </row>
    <row r="6" spans="1:39" ht="18" customHeight="1">
      <c r="A6" s="148" t="str">
        <f t="shared" ref="A6:A53" si="1">IF(D6="","",A5+1)</f>
        <v/>
      </c>
      <c r="B6" s="152"/>
      <c r="C6" s="90"/>
      <c r="D6" s="71"/>
      <c r="E6" s="71"/>
      <c r="F6" s="119"/>
      <c r="G6" s="227"/>
      <c r="H6" s="213" t="s">
        <v>13</v>
      </c>
      <c r="I6" s="91"/>
      <c r="J6" s="92"/>
      <c r="K6" s="117"/>
      <c r="L6" s="92"/>
      <c r="M6" s="117"/>
      <c r="N6" s="141"/>
      <c r="O6" s="141"/>
      <c r="P6" s="99"/>
      <c r="Q6" s="99"/>
      <c r="R6" s="103"/>
      <c r="S6" s="120"/>
      <c r="T6" s="99"/>
      <c r="U6" s="121"/>
      <c r="V6" s="120"/>
      <c r="W6" s="99"/>
      <c r="X6" s="121"/>
      <c r="Y6" s="106"/>
      <c r="Z6" s="287" t="str">
        <f>IF(COUNTA(J6,L6,S6,V6)&gt;2,"種目数超過","")</f>
        <v/>
      </c>
      <c r="AB6" s="158"/>
      <c r="AC6" s="159"/>
      <c r="AD6" s="170"/>
      <c r="AE6" s="174" t="s">
        <v>402</v>
      </c>
      <c r="AF6" s="158"/>
      <c r="AG6" s="159"/>
      <c r="AH6" s="170"/>
      <c r="AI6" s="177" t="s">
        <v>402</v>
      </c>
      <c r="AK6" s="65" t="s">
        <v>286</v>
      </c>
      <c r="AL6" s="189" t="s">
        <v>324</v>
      </c>
      <c r="AM6" s="190" t="s">
        <v>428</v>
      </c>
    </row>
    <row r="7" spans="1:39" ht="18" customHeight="1">
      <c r="A7" s="148" t="str">
        <f t="shared" si="1"/>
        <v/>
      </c>
      <c r="B7" s="153"/>
      <c r="C7" s="90"/>
      <c r="D7" s="71"/>
      <c r="E7" s="71"/>
      <c r="F7" s="119"/>
      <c r="G7" s="227"/>
      <c r="H7" s="213" t="s">
        <v>13</v>
      </c>
      <c r="I7" s="91"/>
      <c r="J7" s="92"/>
      <c r="K7" s="117"/>
      <c r="L7" s="92"/>
      <c r="M7" s="117"/>
      <c r="N7" s="141"/>
      <c r="O7" s="141"/>
      <c r="P7" s="99"/>
      <c r="Q7" s="99"/>
      <c r="R7" s="103"/>
      <c r="S7" s="120"/>
      <c r="T7" s="99"/>
      <c r="U7" s="121"/>
      <c r="V7" s="120"/>
      <c r="W7" s="99"/>
      <c r="X7" s="121"/>
      <c r="Y7" s="106"/>
      <c r="Z7" s="287" t="str">
        <f t="shared" si="0"/>
        <v/>
      </c>
      <c r="AB7" s="158"/>
      <c r="AC7" s="159"/>
      <c r="AD7" s="170"/>
      <c r="AE7" s="174" t="s">
        <v>402</v>
      </c>
      <c r="AF7" s="158"/>
      <c r="AG7" s="159"/>
      <c r="AH7" s="170"/>
      <c r="AI7" s="177" t="s">
        <v>402</v>
      </c>
      <c r="AK7" s="65" t="s">
        <v>285</v>
      </c>
      <c r="AL7" s="63"/>
    </row>
    <row r="8" spans="1:39" ht="18" customHeight="1">
      <c r="A8" s="148" t="str">
        <f t="shared" si="1"/>
        <v/>
      </c>
      <c r="B8" s="152"/>
      <c r="C8" s="90"/>
      <c r="D8" s="71"/>
      <c r="E8" s="71"/>
      <c r="F8" s="119"/>
      <c r="G8" s="227"/>
      <c r="H8" s="213" t="s">
        <v>13</v>
      </c>
      <c r="I8" s="91"/>
      <c r="J8" s="92"/>
      <c r="K8" s="117"/>
      <c r="L8" s="92"/>
      <c r="M8" s="117"/>
      <c r="N8" s="141"/>
      <c r="O8" s="141"/>
      <c r="P8" s="99"/>
      <c r="Q8" s="99"/>
      <c r="R8" s="103"/>
      <c r="S8" s="120"/>
      <c r="T8" s="99"/>
      <c r="U8" s="121"/>
      <c r="V8" s="120"/>
      <c r="W8" s="99"/>
      <c r="X8" s="121"/>
      <c r="Y8" s="106"/>
      <c r="Z8" s="287" t="str">
        <f t="shared" si="0"/>
        <v/>
      </c>
      <c r="AB8" s="158"/>
      <c r="AC8" s="159"/>
      <c r="AD8" s="170"/>
      <c r="AE8" s="174" t="s">
        <v>402</v>
      </c>
      <c r="AF8" s="158"/>
      <c r="AG8" s="159"/>
      <c r="AH8" s="170"/>
      <c r="AI8" s="177" t="s">
        <v>402</v>
      </c>
      <c r="AK8" s="65" t="s">
        <v>288</v>
      </c>
      <c r="AL8" s="63"/>
    </row>
    <row r="9" spans="1:39" ht="18" customHeight="1">
      <c r="A9" s="148" t="str">
        <f t="shared" si="1"/>
        <v/>
      </c>
      <c r="B9" s="153"/>
      <c r="C9" s="90"/>
      <c r="D9" s="71"/>
      <c r="E9" s="71"/>
      <c r="F9" s="119"/>
      <c r="G9" s="227"/>
      <c r="H9" s="213" t="s">
        <v>13</v>
      </c>
      <c r="I9" s="91"/>
      <c r="J9" s="92"/>
      <c r="K9" s="117"/>
      <c r="L9" s="92"/>
      <c r="M9" s="117"/>
      <c r="N9" s="141"/>
      <c r="O9" s="141"/>
      <c r="P9" s="99"/>
      <c r="Q9" s="99"/>
      <c r="R9" s="103"/>
      <c r="S9" s="120"/>
      <c r="T9" s="99"/>
      <c r="U9" s="121"/>
      <c r="V9" s="120"/>
      <c r="W9" s="99"/>
      <c r="X9" s="121"/>
      <c r="Y9" s="106"/>
      <c r="Z9" s="287" t="str">
        <f t="shared" si="0"/>
        <v/>
      </c>
      <c r="AB9" s="158"/>
      <c r="AC9" s="159"/>
      <c r="AD9" s="170"/>
      <c r="AE9" s="174" t="s">
        <v>419</v>
      </c>
      <c r="AF9" s="158"/>
      <c r="AG9" s="159"/>
      <c r="AH9" s="170"/>
      <c r="AI9" s="177" t="s">
        <v>402</v>
      </c>
      <c r="AK9" s="65" t="s">
        <v>292</v>
      </c>
    </row>
    <row r="10" spans="1:39" ht="18" customHeight="1">
      <c r="A10" s="148" t="str">
        <f t="shared" si="1"/>
        <v/>
      </c>
      <c r="B10" s="152"/>
      <c r="C10" s="90"/>
      <c r="D10" s="71"/>
      <c r="E10" s="71"/>
      <c r="F10" s="119"/>
      <c r="G10" s="227"/>
      <c r="H10" s="213" t="s">
        <v>13</v>
      </c>
      <c r="I10" s="91"/>
      <c r="J10" s="92"/>
      <c r="K10" s="117"/>
      <c r="L10" s="92"/>
      <c r="M10" s="117"/>
      <c r="N10" s="141"/>
      <c r="O10" s="141"/>
      <c r="P10" s="99"/>
      <c r="Q10" s="99"/>
      <c r="R10" s="103"/>
      <c r="S10" s="120"/>
      <c r="T10" s="99"/>
      <c r="U10" s="121"/>
      <c r="V10" s="120"/>
      <c r="W10" s="99"/>
      <c r="X10" s="121"/>
      <c r="Y10" s="106"/>
      <c r="Z10" s="287" t="str">
        <f t="shared" si="0"/>
        <v/>
      </c>
      <c r="AB10" s="158"/>
      <c r="AC10" s="159"/>
      <c r="AD10" s="170"/>
      <c r="AE10" s="174" t="s">
        <v>402</v>
      </c>
      <c r="AF10" s="158"/>
      <c r="AG10" s="159"/>
      <c r="AH10" s="170"/>
      <c r="AI10" s="177" t="s">
        <v>402</v>
      </c>
      <c r="AK10" s="65" t="s">
        <v>293</v>
      </c>
    </row>
    <row r="11" spans="1:39" ht="18" customHeight="1">
      <c r="A11" s="148" t="str">
        <f t="shared" si="1"/>
        <v/>
      </c>
      <c r="B11" s="153"/>
      <c r="C11" s="90"/>
      <c r="D11" s="71"/>
      <c r="E11" s="71"/>
      <c r="F11" s="119"/>
      <c r="G11" s="227"/>
      <c r="H11" s="213" t="s">
        <v>13</v>
      </c>
      <c r="I11" s="91"/>
      <c r="J11" s="92"/>
      <c r="K11" s="117"/>
      <c r="L11" s="92"/>
      <c r="M11" s="117"/>
      <c r="N11" s="141"/>
      <c r="O11" s="141"/>
      <c r="P11" s="99"/>
      <c r="Q11" s="90"/>
      <c r="R11" s="103"/>
      <c r="S11" s="120"/>
      <c r="T11" s="99"/>
      <c r="U11" s="121"/>
      <c r="V11" s="120"/>
      <c r="W11" s="99"/>
      <c r="X11" s="121"/>
      <c r="Y11" s="106"/>
      <c r="Z11" s="287" t="str">
        <f t="shared" si="0"/>
        <v/>
      </c>
      <c r="AB11" s="158"/>
      <c r="AC11" s="159"/>
      <c r="AD11" s="170"/>
      <c r="AE11" s="174" t="s">
        <v>402</v>
      </c>
      <c r="AF11" s="158"/>
      <c r="AG11" s="159"/>
      <c r="AH11" s="170"/>
      <c r="AI11" s="177" t="s">
        <v>402</v>
      </c>
      <c r="AK11" s="65" t="s">
        <v>289</v>
      </c>
    </row>
    <row r="12" spans="1:39" ht="18" customHeight="1">
      <c r="A12" s="148" t="str">
        <f t="shared" si="1"/>
        <v/>
      </c>
      <c r="B12" s="152"/>
      <c r="C12" s="90"/>
      <c r="D12" s="71"/>
      <c r="E12" s="71"/>
      <c r="F12" s="119"/>
      <c r="G12" s="227"/>
      <c r="H12" s="213" t="s">
        <v>13</v>
      </c>
      <c r="I12" s="91"/>
      <c r="J12" s="92"/>
      <c r="K12" s="117"/>
      <c r="L12" s="92"/>
      <c r="M12" s="117"/>
      <c r="N12" s="141"/>
      <c r="O12" s="141"/>
      <c r="P12" s="99"/>
      <c r="Q12" s="90"/>
      <c r="R12" s="103"/>
      <c r="S12" s="120"/>
      <c r="T12" s="99"/>
      <c r="U12" s="121"/>
      <c r="V12" s="120"/>
      <c r="W12" s="99"/>
      <c r="X12" s="121"/>
      <c r="Y12" s="106"/>
      <c r="Z12" s="287" t="str">
        <f t="shared" si="0"/>
        <v/>
      </c>
      <c r="AB12" s="158"/>
      <c r="AC12" s="159"/>
      <c r="AD12" s="170"/>
      <c r="AE12" s="174" t="s">
        <v>402</v>
      </c>
      <c r="AF12" s="158"/>
      <c r="AG12" s="159"/>
      <c r="AH12" s="170"/>
      <c r="AI12" s="177" t="s">
        <v>402</v>
      </c>
      <c r="AK12" s="65" t="s">
        <v>287</v>
      </c>
    </row>
    <row r="13" spans="1:39" ht="18" customHeight="1">
      <c r="A13" s="148" t="str">
        <f t="shared" si="1"/>
        <v/>
      </c>
      <c r="B13" s="153"/>
      <c r="C13" s="90"/>
      <c r="D13" s="71"/>
      <c r="E13" s="71"/>
      <c r="F13" s="119"/>
      <c r="G13" s="227"/>
      <c r="H13" s="213" t="s">
        <v>13</v>
      </c>
      <c r="I13" s="91"/>
      <c r="J13" s="92"/>
      <c r="K13" s="117"/>
      <c r="L13" s="92"/>
      <c r="M13" s="117"/>
      <c r="N13" s="141"/>
      <c r="O13" s="141"/>
      <c r="P13" s="99"/>
      <c r="Q13" s="90"/>
      <c r="R13" s="103"/>
      <c r="S13" s="120"/>
      <c r="T13" s="99"/>
      <c r="U13" s="121"/>
      <c r="V13" s="120"/>
      <c r="W13" s="99"/>
      <c r="X13" s="121"/>
      <c r="Y13" s="106"/>
      <c r="Z13" s="287" t="str">
        <f t="shared" si="0"/>
        <v/>
      </c>
      <c r="AB13" s="158"/>
      <c r="AC13" s="159"/>
      <c r="AD13" s="170"/>
      <c r="AE13" s="174" t="s">
        <v>402</v>
      </c>
      <c r="AF13" s="158"/>
      <c r="AG13" s="159"/>
      <c r="AH13" s="170"/>
      <c r="AI13" s="177" t="s">
        <v>402</v>
      </c>
      <c r="AK13" s="65" t="s">
        <v>294</v>
      </c>
    </row>
    <row r="14" spans="1:39" ht="18" customHeight="1">
      <c r="A14" s="148" t="str">
        <f t="shared" si="1"/>
        <v/>
      </c>
      <c r="B14" s="152"/>
      <c r="C14" s="90"/>
      <c r="D14" s="71"/>
      <c r="E14" s="71"/>
      <c r="F14" s="119"/>
      <c r="G14" s="227"/>
      <c r="H14" s="213" t="s">
        <v>13</v>
      </c>
      <c r="I14" s="91"/>
      <c r="J14" s="92"/>
      <c r="K14" s="117"/>
      <c r="L14" s="92"/>
      <c r="M14" s="117"/>
      <c r="N14" s="141"/>
      <c r="O14" s="141"/>
      <c r="P14" s="99"/>
      <c r="Q14" s="90"/>
      <c r="R14" s="103"/>
      <c r="S14" s="120"/>
      <c r="T14" s="99"/>
      <c r="U14" s="121"/>
      <c r="V14" s="120"/>
      <c r="W14" s="99"/>
      <c r="X14" s="121"/>
      <c r="Y14" s="106"/>
      <c r="Z14" s="287" t="str">
        <f t="shared" si="0"/>
        <v/>
      </c>
      <c r="AB14" s="158"/>
      <c r="AC14" s="159"/>
      <c r="AD14" s="170"/>
      <c r="AE14" s="174" t="s">
        <v>402</v>
      </c>
      <c r="AF14" s="158"/>
      <c r="AG14" s="159"/>
      <c r="AH14" s="170"/>
      <c r="AI14" s="177" t="s">
        <v>402</v>
      </c>
      <c r="AK14" s="65" t="s">
        <v>290</v>
      </c>
    </row>
    <row r="15" spans="1:39" ht="18" customHeight="1">
      <c r="A15" s="148" t="str">
        <f t="shared" si="1"/>
        <v/>
      </c>
      <c r="B15" s="153"/>
      <c r="C15" s="90"/>
      <c r="D15" s="71"/>
      <c r="E15" s="71"/>
      <c r="F15" s="119"/>
      <c r="G15" s="227"/>
      <c r="H15" s="213" t="s">
        <v>13</v>
      </c>
      <c r="I15" s="91"/>
      <c r="J15" s="92"/>
      <c r="K15" s="117"/>
      <c r="L15" s="92"/>
      <c r="M15" s="117"/>
      <c r="N15" s="141"/>
      <c r="O15" s="141"/>
      <c r="P15" s="99"/>
      <c r="Q15" s="90"/>
      <c r="R15" s="103"/>
      <c r="S15" s="120"/>
      <c r="T15" s="99"/>
      <c r="U15" s="121"/>
      <c r="V15" s="120"/>
      <c r="W15" s="99"/>
      <c r="X15" s="121"/>
      <c r="Y15" s="106"/>
      <c r="Z15" s="287" t="str">
        <f t="shared" si="0"/>
        <v/>
      </c>
      <c r="AB15" s="158"/>
      <c r="AC15" s="159"/>
      <c r="AD15" s="170"/>
      <c r="AE15" s="174" t="s">
        <v>402</v>
      </c>
      <c r="AF15" s="158"/>
      <c r="AG15" s="159"/>
      <c r="AH15" s="170"/>
      <c r="AI15" s="177" t="s">
        <v>402</v>
      </c>
      <c r="AK15" s="65" t="s">
        <v>291</v>
      </c>
    </row>
    <row r="16" spans="1:39" ht="18" customHeight="1">
      <c r="A16" s="148" t="str">
        <f t="shared" si="1"/>
        <v/>
      </c>
      <c r="B16" s="152"/>
      <c r="C16" s="90"/>
      <c r="D16" s="71"/>
      <c r="E16" s="71"/>
      <c r="F16" s="119"/>
      <c r="G16" s="227"/>
      <c r="H16" s="213" t="s">
        <v>13</v>
      </c>
      <c r="I16" s="91"/>
      <c r="J16" s="92"/>
      <c r="K16" s="117"/>
      <c r="L16" s="92"/>
      <c r="M16" s="117"/>
      <c r="N16" s="141"/>
      <c r="O16" s="141"/>
      <c r="P16" s="99"/>
      <c r="Q16" s="90"/>
      <c r="R16" s="103"/>
      <c r="S16" s="120"/>
      <c r="T16" s="99"/>
      <c r="U16" s="121"/>
      <c r="V16" s="120"/>
      <c r="W16" s="99"/>
      <c r="X16" s="121"/>
      <c r="Y16" s="106"/>
      <c r="Z16" s="287" t="str">
        <f t="shared" si="0"/>
        <v/>
      </c>
      <c r="AB16" s="158"/>
      <c r="AC16" s="159"/>
      <c r="AD16" s="170"/>
      <c r="AE16" s="174" t="s">
        <v>402</v>
      </c>
      <c r="AF16" s="158"/>
      <c r="AG16" s="159"/>
      <c r="AH16" s="170"/>
      <c r="AI16" s="177" t="s">
        <v>402</v>
      </c>
      <c r="AK16" s="66" t="s">
        <v>295</v>
      </c>
    </row>
    <row r="17" spans="1:37" ht="18" customHeight="1">
      <c r="A17" s="148" t="str">
        <f t="shared" si="1"/>
        <v/>
      </c>
      <c r="B17" s="153"/>
      <c r="C17" s="90"/>
      <c r="D17" s="71"/>
      <c r="E17" s="71"/>
      <c r="F17" s="119"/>
      <c r="G17" s="227"/>
      <c r="H17" s="213" t="s">
        <v>13</v>
      </c>
      <c r="I17" s="91"/>
      <c r="J17" s="92"/>
      <c r="K17" s="117"/>
      <c r="L17" s="92"/>
      <c r="M17" s="117"/>
      <c r="N17" s="141"/>
      <c r="O17" s="141"/>
      <c r="P17" s="99"/>
      <c r="Q17" s="90"/>
      <c r="R17" s="103"/>
      <c r="S17" s="120"/>
      <c r="T17" s="99"/>
      <c r="U17" s="121"/>
      <c r="V17" s="120"/>
      <c r="W17" s="99"/>
      <c r="X17" s="121"/>
      <c r="Y17" s="106"/>
      <c r="Z17" s="287" t="str">
        <f t="shared" si="0"/>
        <v/>
      </c>
      <c r="AB17" s="158"/>
      <c r="AC17" s="159"/>
      <c r="AD17" s="170"/>
      <c r="AE17" s="174" t="s">
        <v>402</v>
      </c>
      <c r="AF17" s="158"/>
      <c r="AG17" s="159"/>
      <c r="AH17" s="170"/>
      <c r="AI17" s="177" t="s">
        <v>402</v>
      </c>
      <c r="AK17" s="65" t="s">
        <v>489</v>
      </c>
    </row>
    <row r="18" spans="1:37" ht="18" customHeight="1">
      <c r="A18" s="148" t="str">
        <f t="shared" si="1"/>
        <v/>
      </c>
      <c r="B18" s="152"/>
      <c r="C18" s="90"/>
      <c r="D18" s="71"/>
      <c r="E18" s="71"/>
      <c r="F18" s="119"/>
      <c r="G18" s="227"/>
      <c r="H18" s="213" t="s">
        <v>13</v>
      </c>
      <c r="I18" s="91"/>
      <c r="J18" s="92"/>
      <c r="K18" s="117"/>
      <c r="L18" s="92"/>
      <c r="M18" s="117"/>
      <c r="N18" s="141"/>
      <c r="O18" s="141"/>
      <c r="P18" s="99"/>
      <c r="Q18" s="90"/>
      <c r="R18" s="103"/>
      <c r="S18" s="120"/>
      <c r="T18" s="99"/>
      <c r="U18" s="121"/>
      <c r="V18" s="120"/>
      <c r="W18" s="99"/>
      <c r="X18" s="121"/>
      <c r="Y18" s="106"/>
      <c r="Z18" s="287" t="str">
        <f t="shared" si="0"/>
        <v/>
      </c>
      <c r="AB18" s="158"/>
      <c r="AC18" s="159"/>
      <c r="AD18" s="170"/>
      <c r="AE18" s="174" t="s">
        <v>402</v>
      </c>
      <c r="AF18" s="158"/>
      <c r="AG18" s="159"/>
      <c r="AH18" s="170"/>
      <c r="AI18" s="177" t="s">
        <v>402</v>
      </c>
      <c r="AK18" s="66" t="s">
        <v>490</v>
      </c>
    </row>
    <row r="19" spans="1:37" ht="18" customHeight="1">
      <c r="A19" s="148" t="str">
        <f t="shared" si="1"/>
        <v/>
      </c>
      <c r="B19" s="153"/>
      <c r="C19" s="90"/>
      <c r="D19" s="71"/>
      <c r="E19" s="71"/>
      <c r="F19" s="119"/>
      <c r="G19" s="227"/>
      <c r="H19" s="213" t="s">
        <v>13</v>
      </c>
      <c r="I19" s="91"/>
      <c r="J19" s="92"/>
      <c r="K19" s="117"/>
      <c r="L19" s="92"/>
      <c r="M19" s="117"/>
      <c r="N19" s="141"/>
      <c r="O19" s="141"/>
      <c r="P19" s="99"/>
      <c r="Q19" s="90"/>
      <c r="R19" s="103"/>
      <c r="S19" s="120"/>
      <c r="T19" s="99"/>
      <c r="U19" s="121"/>
      <c r="V19" s="120"/>
      <c r="W19" s="99"/>
      <c r="X19" s="121"/>
      <c r="Y19" s="106"/>
      <c r="Z19" s="287" t="str">
        <f t="shared" si="0"/>
        <v/>
      </c>
      <c r="AB19" s="158"/>
      <c r="AC19" s="159"/>
      <c r="AD19" s="170"/>
      <c r="AE19" s="174" t="s">
        <v>402</v>
      </c>
      <c r="AF19" s="158"/>
      <c r="AG19" s="159"/>
      <c r="AH19" s="170"/>
      <c r="AI19" s="177" t="s">
        <v>402</v>
      </c>
      <c r="AK19" s="62"/>
    </row>
    <row r="20" spans="1:37" ht="18" customHeight="1">
      <c r="A20" s="148" t="str">
        <f t="shared" si="1"/>
        <v/>
      </c>
      <c r="B20" s="152"/>
      <c r="C20" s="90"/>
      <c r="D20" s="71"/>
      <c r="E20" s="71"/>
      <c r="F20" s="119"/>
      <c r="G20" s="227"/>
      <c r="H20" s="213" t="s">
        <v>13</v>
      </c>
      <c r="I20" s="91"/>
      <c r="J20" s="92"/>
      <c r="K20" s="117"/>
      <c r="L20" s="92"/>
      <c r="M20" s="117"/>
      <c r="N20" s="141"/>
      <c r="O20" s="141"/>
      <c r="P20" s="99"/>
      <c r="Q20" s="90"/>
      <c r="R20" s="103"/>
      <c r="S20" s="120"/>
      <c r="T20" s="99"/>
      <c r="U20" s="121"/>
      <c r="V20" s="120"/>
      <c r="W20" s="99"/>
      <c r="X20" s="121"/>
      <c r="Y20" s="106"/>
      <c r="Z20" s="287" t="str">
        <f>IF(COUNTA(J20,L20,S20,V20)&gt;2,"種目数超過","")</f>
        <v/>
      </c>
      <c r="AB20" s="158"/>
      <c r="AC20" s="159"/>
      <c r="AD20" s="170"/>
      <c r="AE20" s="174" t="s">
        <v>402</v>
      </c>
      <c r="AF20" s="158"/>
      <c r="AG20" s="159"/>
      <c r="AH20" s="170"/>
      <c r="AI20" s="177" t="s">
        <v>402</v>
      </c>
      <c r="AK20" s="62"/>
    </row>
    <row r="21" spans="1:37" ht="18" customHeight="1">
      <c r="A21" s="148" t="str">
        <f t="shared" si="1"/>
        <v/>
      </c>
      <c r="B21" s="153"/>
      <c r="C21" s="90"/>
      <c r="D21" s="71"/>
      <c r="E21" s="71"/>
      <c r="F21" s="119"/>
      <c r="G21" s="227"/>
      <c r="H21" s="213" t="s">
        <v>13</v>
      </c>
      <c r="I21" s="91"/>
      <c r="J21" s="92"/>
      <c r="K21" s="117"/>
      <c r="L21" s="92"/>
      <c r="M21" s="117"/>
      <c r="N21" s="141"/>
      <c r="O21" s="141"/>
      <c r="P21" s="99"/>
      <c r="Q21" s="90"/>
      <c r="R21" s="103"/>
      <c r="S21" s="120"/>
      <c r="T21" s="99"/>
      <c r="U21" s="121"/>
      <c r="V21" s="120"/>
      <c r="W21" s="99"/>
      <c r="X21" s="121"/>
      <c r="Y21" s="106"/>
      <c r="Z21" s="287" t="str">
        <f t="shared" si="0"/>
        <v/>
      </c>
      <c r="AB21" s="158"/>
      <c r="AC21" s="159"/>
      <c r="AD21" s="170"/>
      <c r="AE21" s="174" t="s">
        <v>402</v>
      </c>
      <c r="AF21" s="158"/>
      <c r="AG21" s="159"/>
      <c r="AH21" s="170"/>
      <c r="AI21" s="177" t="s">
        <v>402</v>
      </c>
      <c r="AK21" s="62"/>
    </row>
    <row r="22" spans="1:37" ht="18" customHeight="1">
      <c r="A22" s="148" t="str">
        <f t="shared" si="1"/>
        <v/>
      </c>
      <c r="B22" s="152"/>
      <c r="C22" s="90"/>
      <c r="D22" s="71"/>
      <c r="E22" s="71"/>
      <c r="F22" s="119"/>
      <c r="G22" s="227"/>
      <c r="H22" s="213" t="s">
        <v>13</v>
      </c>
      <c r="I22" s="91"/>
      <c r="J22" s="92"/>
      <c r="K22" s="117"/>
      <c r="L22" s="92"/>
      <c r="M22" s="117"/>
      <c r="N22" s="141"/>
      <c r="O22" s="141"/>
      <c r="P22" s="99"/>
      <c r="Q22" s="90"/>
      <c r="R22" s="103"/>
      <c r="S22" s="120"/>
      <c r="T22" s="99"/>
      <c r="U22" s="121"/>
      <c r="V22" s="120"/>
      <c r="W22" s="99"/>
      <c r="X22" s="121"/>
      <c r="Y22" s="106"/>
      <c r="Z22" s="287" t="str">
        <f t="shared" si="0"/>
        <v/>
      </c>
      <c r="AB22" s="158"/>
      <c r="AC22" s="159"/>
      <c r="AD22" s="170"/>
      <c r="AE22" s="174" t="s">
        <v>402</v>
      </c>
      <c r="AF22" s="158"/>
      <c r="AG22" s="159"/>
      <c r="AH22" s="170"/>
      <c r="AI22" s="177" t="s">
        <v>402</v>
      </c>
      <c r="AK22" s="62"/>
    </row>
    <row r="23" spans="1:37" ht="18" customHeight="1">
      <c r="A23" s="148" t="str">
        <f t="shared" si="1"/>
        <v/>
      </c>
      <c r="B23" s="153"/>
      <c r="C23" s="90"/>
      <c r="D23" s="71"/>
      <c r="E23" s="71"/>
      <c r="F23" s="119"/>
      <c r="G23" s="227"/>
      <c r="H23" s="213" t="s">
        <v>13</v>
      </c>
      <c r="I23" s="91"/>
      <c r="J23" s="92"/>
      <c r="K23" s="117"/>
      <c r="L23" s="92"/>
      <c r="M23" s="117"/>
      <c r="N23" s="141"/>
      <c r="O23" s="141"/>
      <c r="P23" s="99"/>
      <c r="Q23" s="90"/>
      <c r="R23" s="103"/>
      <c r="S23" s="120"/>
      <c r="T23" s="99"/>
      <c r="U23" s="121"/>
      <c r="V23" s="120"/>
      <c r="W23" s="99"/>
      <c r="X23" s="121"/>
      <c r="Y23" s="106"/>
      <c r="Z23" s="287" t="str">
        <f t="shared" si="0"/>
        <v/>
      </c>
      <c r="AB23" s="158"/>
      <c r="AC23" s="159"/>
      <c r="AD23" s="170"/>
      <c r="AE23" s="174" t="s">
        <v>402</v>
      </c>
      <c r="AF23" s="158"/>
      <c r="AG23" s="159"/>
      <c r="AH23" s="170"/>
      <c r="AI23" s="177" t="s">
        <v>402</v>
      </c>
    </row>
    <row r="24" spans="1:37" ht="18" customHeight="1">
      <c r="A24" s="148" t="str">
        <f t="shared" si="1"/>
        <v/>
      </c>
      <c r="B24" s="153"/>
      <c r="C24" s="90"/>
      <c r="D24" s="71"/>
      <c r="E24" s="71"/>
      <c r="F24" s="119"/>
      <c r="G24" s="227"/>
      <c r="H24" s="213" t="s">
        <v>13</v>
      </c>
      <c r="I24" s="91"/>
      <c r="J24" s="92"/>
      <c r="K24" s="117"/>
      <c r="L24" s="92"/>
      <c r="M24" s="117"/>
      <c r="N24" s="141"/>
      <c r="O24" s="141"/>
      <c r="P24" s="99"/>
      <c r="Q24" s="90"/>
      <c r="R24" s="104"/>
      <c r="S24" s="120"/>
      <c r="T24" s="99"/>
      <c r="U24" s="121"/>
      <c r="V24" s="120"/>
      <c r="W24" s="99"/>
      <c r="X24" s="121"/>
      <c r="Y24" s="106"/>
      <c r="Z24" s="287" t="str">
        <f t="shared" si="0"/>
        <v/>
      </c>
      <c r="AB24" s="158"/>
      <c r="AC24" s="159"/>
      <c r="AD24" s="170"/>
      <c r="AE24" s="174" t="s">
        <v>402</v>
      </c>
      <c r="AF24" s="158"/>
      <c r="AG24" s="159"/>
      <c r="AH24" s="170"/>
      <c r="AI24" s="177" t="s">
        <v>402</v>
      </c>
    </row>
    <row r="25" spans="1:37" ht="18" customHeight="1">
      <c r="A25" s="148" t="str">
        <f t="shared" si="1"/>
        <v/>
      </c>
      <c r="B25" s="153"/>
      <c r="C25" s="90"/>
      <c r="D25" s="71"/>
      <c r="E25" s="71"/>
      <c r="F25" s="119"/>
      <c r="G25" s="227"/>
      <c r="H25" s="213" t="s">
        <v>13</v>
      </c>
      <c r="I25" s="91"/>
      <c r="J25" s="92"/>
      <c r="K25" s="117"/>
      <c r="L25" s="92"/>
      <c r="M25" s="117"/>
      <c r="N25" s="141"/>
      <c r="O25" s="141"/>
      <c r="P25" s="99"/>
      <c r="Q25" s="90"/>
      <c r="R25" s="103"/>
      <c r="S25" s="120"/>
      <c r="T25" s="99"/>
      <c r="U25" s="121"/>
      <c r="V25" s="120"/>
      <c r="W25" s="99"/>
      <c r="X25" s="121"/>
      <c r="Y25" s="106"/>
      <c r="Z25" s="287" t="str">
        <f t="shared" si="0"/>
        <v/>
      </c>
      <c r="AB25" s="158"/>
      <c r="AC25" s="159"/>
      <c r="AD25" s="170"/>
      <c r="AE25" s="174" t="s">
        <v>402</v>
      </c>
      <c r="AF25" s="158"/>
      <c r="AG25" s="159"/>
      <c r="AH25" s="170"/>
      <c r="AI25" s="177" t="s">
        <v>402</v>
      </c>
    </row>
    <row r="26" spans="1:37" ht="18" customHeight="1">
      <c r="A26" s="148" t="str">
        <f t="shared" si="1"/>
        <v/>
      </c>
      <c r="B26" s="153"/>
      <c r="C26" s="90"/>
      <c r="D26" s="71"/>
      <c r="E26" s="71"/>
      <c r="F26" s="119"/>
      <c r="G26" s="227"/>
      <c r="H26" s="213" t="s">
        <v>13</v>
      </c>
      <c r="I26" s="91"/>
      <c r="J26" s="92"/>
      <c r="K26" s="117"/>
      <c r="L26" s="92"/>
      <c r="M26" s="117"/>
      <c r="N26" s="141"/>
      <c r="O26" s="141"/>
      <c r="P26" s="99"/>
      <c r="Q26" s="90"/>
      <c r="R26" s="103"/>
      <c r="S26" s="120"/>
      <c r="T26" s="99"/>
      <c r="U26" s="121"/>
      <c r="V26" s="120"/>
      <c r="W26" s="99"/>
      <c r="X26" s="121"/>
      <c r="Y26" s="106"/>
      <c r="Z26" s="287" t="str">
        <f t="shared" si="0"/>
        <v/>
      </c>
      <c r="AB26" s="158"/>
      <c r="AC26" s="159"/>
      <c r="AD26" s="170"/>
      <c r="AE26" s="174" t="s">
        <v>402</v>
      </c>
      <c r="AF26" s="158"/>
      <c r="AG26" s="159"/>
      <c r="AH26" s="170"/>
      <c r="AI26" s="177" t="s">
        <v>402</v>
      </c>
    </row>
    <row r="27" spans="1:37" ht="18" customHeight="1">
      <c r="A27" s="148" t="str">
        <f t="shared" si="1"/>
        <v/>
      </c>
      <c r="B27" s="153"/>
      <c r="C27" s="90"/>
      <c r="D27" s="71"/>
      <c r="E27" s="71"/>
      <c r="F27" s="119"/>
      <c r="G27" s="227"/>
      <c r="H27" s="213" t="s">
        <v>13</v>
      </c>
      <c r="I27" s="91"/>
      <c r="J27" s="92"/>
      <c r="K27" s="117"/>
      <c r="L27" s="92"/>
      <c r="M27" s="117"/>
      <c r="N27" s="141"/>
      <c r="O27" s="141"/>
      <c r="P27" s="99"/>
      <c r="Q27" s="90"/>
      <c r="R27" s="103"/>
      <c r="S27" s="120"/>
      <c r="T27" s="99"/>
      <c r="U27" s="121"/>
      <c r="V27" s="120"/>
      <c r="W27" s="99"/>
      <c r="X27" s="121"/>
      <c r="Y27" s="106"/>
      <c r="Z27" s="287" t="str">
        <f t="shared" si="0"/>
        <v/>
      </c>
      <c r="AB27" s="158"/>
      <c r="AC27" s="159"/>
      <c r="AD27" s="170"/>
      <c r="AE27" s="174" t="s">
        <v>402</v>
      </c>
      <c r="AF27" s="158"/>
      <c r="AG27" s="159"/>
      <c r="AH27" s="170"/>
      <c r="AI27" s="177" t="s">
        <v>402</v>
      </c>
    </row>
    <row r="28" spans="1:37" ht="18" customHeight="1">
      <c r="A28" s="148" t="str">
        <f t="shared" si="1"/>
        <v/>
      </c>
      <c r="B28" s="153"/>
      <c r="C28" s="90"/>
      <c r="D28" s="71"/>
      <c r="E28" s="71"/>
      <c r="F28" s="119"/>
      <c r="G28" s="227"/>
      <c r="H28" s="213" t="s">
        <v>13</v>
      </c>
      <c r="I28" s="91"/>
      <c r="J28" s="92"/>
      <c r="K28" s="117"/>
      <c r="L28" s="92"/>
      <c r="M28" s="117"/>
      <c r="N28" s="141"/>
      <c r="O28" s="141"/>
      <c r="P28" s="99"/>
      <c r="Q28" s="90"/>
      <c r="R28" s="103"/>
      <c r="S28" s="120"/>
      <c r="T28" s="99"/>
      <c r="U28" s="121"/>
      <c r="V28" s="120"/>
      <c r="W28" s="99"/>
      <c r="X28" s="121"/>
      <c r="Y28" s="106"/>
      <c r="Z28" s="287" t="str">
        <f t="shared" si="0"/>
        <v/>
      </c>
      <c r="AB28" s="158"/>
      <c r="AC28" s="159"/>
      <c r="AD28" s="170"/>
      <c r="AE28" s="174" t="s">
        <v>402</v>
      </c>
      <c r="AF28" s="158"/>
      <c r="AG28" s="159"/>
      <c r="AH28" s="170"/>
      <c r="AI28" s="177" t="s">
        <v>402</v>
      </c>
    </row>
    <row r="29" spans="1:37" ht="18" customHeight="1">
      <c r="A29" s="148" t="str">
        <f t="shared" si="1"/>
        <v/>
      </c>
      <c r="B29" s="153"/>
      <c r="C29" s="90"/>
      <c r="D29" s="71"/>
      <c r="E29" s="71"/>
      <c r="F29" s="119"/>
      <c r="G29" s="227"/>
      <c r="H29" s="213" t="s">
        <v>13</v>
      </c>
      <c r="I29" s="91"/>
      <c r="J29" s="92"/>
      <c r="K29" s="117"/>
      <c r="L29" s="92"/>
      <c r="M29" s="117"/>
      <c r="N29" s="141"/>
      <c r="O29" s="141"/>
      <c r="P29" s="99"/>
      <c r="Q29" s="90"/>
      <c r="R29" s="103"/>
      <c r="S29" s="120"/>
      <c r="T29" s="99"/>
      <c r="U29" s="121"/>
      <c r="V29" s="120"/>
      <c r="W29" s="99"/>
      <c r="X29" s="121"/>
      <c r="Y29" s="106"/>
      <c r="Z29" s="287" t="str">
        <f t="shared" si="0"/>
        <v/>
      </c>
      <c r="AB29" s="158"/>
      <c r="AC29" s="159"/>
      <c r="AD29" s="170"/>
      <c r="AE29" s="174" t="s">
        <v>402</v>
      </c>
      <c r="AF29" s="158"/>
      <c r="AG29" s="159"/>
      <c r="AH29" s="170"/>
      <c r="AI29" s="177" t="s">
        <v>402</v>
      </c>
    </row>
    <row r="30" spans="1:37" ht="18" customHeight="1">
      <c r="A30" s="148" t="str">
        <f t="shared" si="1"/>
        <v/>
      </c>
      <c r="B30" s="153"/>
      <c r="C30" s="90"/>
      <c r="D30" s="71"/>
      <c r="E30" s="71"/>
      <c r="F30" s="119"/>
      <c r="G30" s="227"/>
      <c r="H30" s="213" t="s">
        <v>13</v>
      </c>
      <c r="I30" s="91"/>
      <c r="J30" s="92"/>
      <c r="K30" s="117"/>
      <c r="L30" s="92"/>
      <c r="M30" s="117"/>
      <c r="N30" s="141"/>
      <c r="O30" s="141"/>
      <c r="P30" s="99"/>
      <c r="Q30" s="90"/>
      <c r="R30" s="103"/>
      <c r="S30" s="120"/>
      <c r="T30" s="99"/>
      <c r="U30" s="121"/>
      <c r="V30" s="120"/>
      <c r="W30" s="99"/>
      <c r="X30" s="121"/>
      <c r="Y30" s="106"/>
      <c r="Z30" s="287" t="str">
        <f t="shared" si="0"/>
        <v/>
      </c>
      <c r="AB30" s="158"/>
      <c r="AC30" s="159"/>
      <c r="AD30" s="170"/>
      <c r="AE30" s="174" t="s">
        <v>402</v>
      </c>
      <c r="AF30" s="158"/>
      <c r="AG30" s="159"/>
      <c r="AH30" s="170"/>
      <c r="AI30" s="177" t="s">
        <v>402</v>
      </c>
    </row>
    <row r="31" spans="1:37" ht="18" customHeight="1">
      <c r="A31" s="148" t="str">
        <f t="shared" si="1"/>
        <v/>
      </c>
      <c r="B31" s="153"/>
      <c r="C31" s="90"/>
      <c r="D31" s="71"/>
      <c r="E31" s="71"/>
      <c r="F31" s="119"/>
      <c r="G31" s="227"/>
      <c r="H31" s="213" t="s">
        <v>13</v>
      </c>
      <c r="I31" s="91"/>
      <c r="J31" s="92"/>
      <c r="K31" s="117"/>
      <c r="L31" s="92"/>
      <c r="M31" s="117"/>
      <c r="N31" s="141"/>
      <c r="O31" s="141"/>
      <c r="P31" s="99"/>
      <c r="Q31" s="90"/>
      <c r="R31" s="103"/>
      <c r="S31" s="120"/>
      <c r="T31" s="99"/>
      <c r="U31" s="121"/>
      <c r="V31" s="120"/>
      <c r="W31" s="99"/>
      <c r="X31" s="121"/>
      <c r="Y31" s="106"/>
      <c r="Z31" s="287" t="str">
        <f t="shared" si="0"/>
        <v/>
      </c>
      <c r="AB31" s="158"/>
      <c r="AC31" s="159"/>
      <c r="AD31" s="170"/>
      <c r="AE31" s="174" t="s">
        <v>402</v>
      </c>
      <c r="AF31" s="158"/>
      <c r="AG31" s="159"/>
      <c r="AH31" s="170"/>
      <c r="AI31" s="177" t="s">
        <v>402</v>
      </c>
    </row>
    <row r="32" spans="1:37" ht="18" customHeight="1">
      <c r="A32" s="148" t="str">
        <f t="shared" si="1"/>
        <v/>
      </c>
      <c r="B32" s="153"/>
      <c r="C32" s="90"/>
      <c r="D32" s="71"/>
      <c r="E32" s="71"/>
      <c r="F32" s="119"/>
      <c r="G32" s="227"/>
      <c r="H32" s="213" t="s">
        <v>13</v>
      </c>
      <c r="I32" s="91"/>
      <c r="J32" s="92"/>
      <c r="K32" s="117"/>
      <c r="L32" s="92"/>
      <c r="M32" s="117"/>
      <c r="N32" s="141"/>
      <c r="O32" s="141"/>
      <c r="P32" s="99"/>
      <c r="Q32" s="90"/>
      <c r="R32" s="103"/>
      <c r="S32" s="120"/>
      <c r="T32" s="99"/>
      <c r="U32" s="121"/>
      <c r="V32" s="120"/>
      <c r="W32" s="99"/>
      <c r="X32" s="121"/>
      <c r="Y32" s="106"/>
      <c r="Z32" s="287" t="str">
        <f t="shared" si="0"/>
        <v/>
      </c>
      <c r="AB32" s="158"/>
      <c r="AC32" s="159"/>
      <c r="AD32" s="170"/>
      <c r="AE32" s="174" t="s">
        <v>402</v>
      </c>
      <c r="AF32" s="158"/>
      <c r="AG32" s="159"/>
      <c r="AH32" s="170"/>
      <c r="AI32" s="177" t="s">
        <v>402</v>
      </c>
    </row>
    <row r="33" spans="1:35" ht="18" customHeight="1">
      <c r="A33" s="149" t="str">
        <f t="shared" si="1"/>
        <v/>
      </c>
      <c r="B33" s="154"/>
      <c r="C33" s="94"/>
      <c r="D33" s="73"/>
      <c r="E33" s="73"/>
      <c r="F33" s="146"/>
      <c r="G33" s="228"/>
      <c r="H33" s="214" t="s">
        <v>13</v>
      </c>
      <c r="I33" s="95"/>
      <c r="J33" s="96"/>
      <c r="K33" s="254"/>
      <c r="L33" s="96"/>
      <c r="M33" s="254"/>
      <c r="N33" s="255"/>
      <c r="O33" s="255"/>
      <c r="P33" s="100"/>
      <c r="Q33" s="94"/>
      <c r="R33" s="256"/>
      <c r="S33" s="124"/>
      <c r="T33" s="100"/>
      <c r="U33" s="257"/>
      <c r="V33" s="124"/>
      <c r="W33" s="100"/>
      <c r="X33" s="257"/>
      <c r="Y33" s="107"/>
      <c r="Z33" s="287" t="str">
        <f t="shared" si="0"/>
        <v/>
      </c>
      <c r="AB33" s="158"/>
      <c r="AC33" s="159"/>
      <c r="AD33" s="170"/>
      <c r="AE33" s="174" t="s">
        <v>402</v>
      </c>
      <c r="AF33" s="158"/>
      <c r="AG33" s="159"/>
      <c r="AH33" s="170"/>
      <c r="AI33" s="177" t="s">
        <v>402</v>
      </c>
    </row>
    <row r="34" spans="1:35" ht="18" customHeight="1">
      <c r="A34" s="229" t="str">
        <f t="shared" si="1"/>
        <v/>
      </c>
      <c r="B34" s="253"/>
      <c r="C34" s="239"/>
      <c r="D34" s="230"/>
      <c r="E34" s="230"/>
      <c r="F34" s="231"/>
      <c r="G34" s="232"/>
      <c r="H34" s="233" t="s">
        <v>13</v>
      </c>
      <c r="I34" s="234"/>
      <c r="J34" s="235"/>
      <c r="K34" s="236"/>
      <c r="L34" s="235"/>
      <c r="M34" s="236"/>
      <c r="N34" s="237"/>
      <c r="O34" s="237"/>
      <c r="P34" s="238"/>
      <c r="Q34" s="239"/>
      <c r="R34" s="104"/>
      <c r="S34" s="120"/>
      <c r="T34" s="238"/>
      <c r="U34" s="240"/>
      <c r="V34" s="120"/>
      <c r="W34" s="238"/>
      <c r="X34" s="240"/>
      <c r="Y34" s="241"/>
      <c r="Z34" s="287" t="str">
        <f t="shared" si="0"/>
        <v/>
      </c>
      <c r="AB34" s="158"/>
      <c r="AC34" s="159"/>
      <c r="AD34" s="170"/>
      <c r="AE34" s="174" t="s">
        <v>402</v>
      </c>
      <c r="AF34" s="158"/>
      <c r="AG34" s="159"/>
      <c r="AH34" s="170"/>
      <c r="AI34" s="177" t="s">
        <v>402</v>
      </c>
    </row>
    <row r="35" spans="1:35" ht="18" customHeight="1">
      <c r="A35" s="148" t="str">
        <f t="shared" si="1"/>
        <v/>
      </c>
      <c r="B35" s="153"/>
      <c r="C35" s="90"/>
      <c r="D35" s="71"/>
      <c r="E35" s="71"/>
      <c r="F35" s="119"/>
      <c r="G35" s="227"/>
      <c r="H35" s="213" t="s">
        <v>13</v>
      </c>
      <c r="I35" s="91"/>
      <c r="J35" s="92"/>
      <c r="K35" s="117"/>
      <c r="L35" s="92"/>
      <c r="M35" s="117"/>
      <c r="N35" s="141"/>
      <c r="O35" s="141"/>
      <c r="P35" s="99"/>
      <c r="Q35" s="90"/>
      <c r="R35" s="103"/>
      <c r="S35" s="120"/>
      <c r="T35" s="99"/>
      <c r="U35" s="121"/>
      <c r="V35" s="120"/>
      <c r="W35" s="99"/>
      <c r="X35" s="121"/>
      <c r="Y35" s="106"/>
      <c r="Z35" s="287" t="str">
        <f t="shared" si="0"/>
        <v/>
      </c>
      <c r="AB35" s="158"/>
      <c r="AC35" s="159"/>
      <c r="AD35" s="170"/>
      <c r="AE35" s="174" t="s">
        <v>402</v>
      </c>
      <c r="AF35" s="158"/>
      <c r="AG35" s="159"/>
      <c r="AH35" s="170"/>
      <c r="AI35" s="177" t="s">
        <v>402</v>
      </c>
    </row>
    <row r="36" spans="1:35" ht="18" customHeight="1">
      <c r="A36" s="148" t="str">
        <f t="shared" si="1"/>
        <v/>
      </c>
      <c r="B36" s="153"/>
      <c r="C36" s="90"/>
      <c r="D36" s="71"/>
      <c r="E36" s="71"/>
      <c r="F36" s="119"/>
      <c r="G36" s="227"/>
      <c r="H36" s="213" t="s">
        <v>13</v>
      </c>
      <c r="I36" s="91"/>
      <c r="J36" s="92"/>
      <c r="K36" s="117"/>
      <c r="L36" s="92"/>
      <c r="M36" s="117"/>
      <c r="N36" s="141"/>
      <c r="O36" s="141"/>
      <c r="P36" s="99"/>
      <c r="Q36" s="90"/>
      <c r="R36" s="103"/>
      <c r="S36" s="120"/>
      <c r="T36" s="99"/>
      <c r="U36" s="121"/>
      <c r="V36" s="120"/>
      <c r="W36" s="99"/>
      <c r="X36" s="121"/>
      <c r="Y36" s="106"/>
      <c r="Z36" s="287" t="str">
        <f t="shared" si="0"/>
        <v/>
      </c>
      <c r="AB36" s="158"/>
      <c r="AC36" s="159"/>
      <c r="AD36" s="170"/>
      <c r="AE36" s="174" t="s">
        <v>402</v>
      </c>
      <c r="AF36" s="158"/>
      <c r="AG36" s="159"/>
      <c r="AH36" s="170"/>
      <c r="AI36" s="177" t="s">
        <v>402</v>
      </c>
    </row>
    <row r="37" spans="1:35" ht="18" customHeight="1">
      <c r="A37" s="148" t="str">
        <f t="shared" si="1"/>
        <v/>
      </c>
      <c r="B37" s="153"/>
      <c r="C37" s="90"/>
      <c r="D37" s="71"/>
      <c r="E37" s="71"/>
      <c r="F37" s="119"/>
      <c r="G37" s="227"/>
      <c r="H37" s="213" t="s">
        <v>13</v>
      </c>
      <c r="I37" s="91"/>
      <c r="J37" s="92"/>
      <c r="K37" s="117"/>
      <c r="L37" s="92"/>
      <c r="M37" s="117"/>
      <c r="N37" s="141"/>
      <c r="O37" s="141"/>
      <c r="P37" s="99"/>
      <c r="Q37" s="90"/>
      <c r="R37" s="103"/>
      <c r="S37" s="120"/>
      <c r="T37" s="99"/>
      <c r="U37" s="121"/>
      <c r="V37" s="120"/>
      <c r="W37" s="99"/>
      <c r="X37" s="121"/>
      <c r="Y37" s="106"/>
      <c r="Z37" s="287" t="str">
        <f t="shared" si="0"/>
        <v/>
      </c>
      <c r="AB37" s="158"/>
      <c r="AC37" s="159"/>
      <c r="AD37" s="170"/>
      <c r="AE37" s="174" t="s">
        <v>402</v>
      </c>
      <c r="AF37" s="158"/>
      <c r="AG37" s="159"/>
      <c r="AH37" s="170"/>
      <c r="AI37" s="177" t="s">
        <v>402</v>
      </c>
    </row>
    <row r="38" spans="1:35" ht="18" customHeight="1">
      <c r="A38" s="148" t="str">
        <f t="shared" si="1"/>
        <v/>
      </c>
      <c r="B38" s="153"/>
      <c r="C38" s="90"/>
      <c r="D38" s="71"/>
      <c r="E38" s="71"/>
      <c r="F38" s="119"/>
      <c r="G38" s="227"/>
      <c r="H38" s="213" t="s">
        <v>13</v>
      </c>
      <c r="I38" s="91"/>
      <c r="J38" s="92"/>
      <c r="K38" s="117"/>
      <c r="L38" s="92"/>
      <c r="M38" s="117"/>
      <c r="N38" s="141"/>
      <c r="O38" s="141"/>
      <c r="P38" s="99"/>
      <c r="Q38" s="90"/>
      <c r="R38" s="103"/>
      <c r="S38" s="120"/>
      <c r="T38" s="99"/>
      <c r="U38" s="121"/>
      <c r="V38" s="120"/>
      <c r="W38" s="99"/>
      <c r="X38" s="121"/>
      <c r="Y38" s="106"/>
      <c r="Z38" s="287" t="str">
        <f t="shared" si="0"/>
        <v/>
      </c>
      <c r="AB38" s="158"/>
      <c r="AC38" s="159"/>
      <c r="AD38" s="170"/>
      <c r="AE38" s="174" t="s">
        <v>402</v>
      </c>
      <c r="AF38" s="158"/>
      <c r="AG38" s="159"/>
      <c r="AH38" s="170"/>
      <c r="AI38" s="177" t="s">
        <v>402</v>
      </c>
    </row>
    <row r="39" spans="1:35" ht="18" customHeight="1">
      <c r="A39" s="148" t="str">
        <f t="shared" si="1"/>
        <v/>
      </c>
      <c r="B39" s="153"/>
      <c r="C39" s="90"/>
      <c r="D39" s="71"/>
      <c r="E39" s="71"/>
      <c r="F39" s="119"/>
      <c r="G39" s="227"/>
      <c r="H39" s="213" t="s">
        <v>13</v>
      </c>
      <c r="I39" s="91"/>
      <c r="J39" s="92"/>
      <c r="K39" s="117"/>
      <c r="L39" s="92"/>
      <c r="M39" s="117"/>
      <c r="N39" s="141"/>
      <c r="O39" s="141"/>
      <c r="P39" s="99"/>
      <c r="Q39" s="90"/>
      <c r="R39" s="103"/>
      <c r="S39" s="120"/>
      <c r="T39" s="99"/>
      <c r="U39" s="121"/>
      <c r="V39" s="120"/>
      <c r="W39" s="99"/>
      <c r="X39" s="121"/>
      <c r="Y39" s="106"/>
      <c r="Z39" s="287" t="str">
        <f t="shared" si="0"/>
        <v/>
      </c>
      <c r="AB39" s="158"/>
      <c r="AC39" s="159"/>
      <c r="AD39" s="170"/>
      <c r="AE39" s="174" t="s">
        <v>402</v>
      </c>
      <c r="AF39" s="158"/>
      <c r="AG39" s="159"/>
      <c r="AH39" s="170"/>
      <c r="AI39" s="177" t="s">
        <v>402</v>
      </c>
    </row>
    <row r="40" spans="1:35" ht="18" customHeight="1">
      <c r="A40" s="148" t="str">
        <f t="shared" si="1"/>
        <v/>
      </c>
      <c r="B40" s="153"/>
      <c r="C40" s="90"/>
      <c r="D40" s="71"/>
      <c r="E40" s="71"/>
      <c r="F40" s="119"/>
      <c r="G40" s="227"/>
      <c r="H40" s="213" t="s">
        <v>13</v>
      </c>
      <c r="I40" s="91"/>
      <c r="J40" s="92"/>
      <c r="K40" s="117"/>
      <c r="L40" s="92"/>
      <c r="M40" s="117"/>
      <c r="N40" s="141"/>
      <c r="O40" s="141"/>
      <c r="P40" s="99"/>
      <c r="Q40" s="90"/>
      <c r="R40" s="103"/>
      <c r="S40" s="120"/>
      <c r="T40" s="99"/>
      <c r="U40" s="121"/>
      <c r="V40" s="120"/>
      <c r="W40" s="99"/>
      <c r="X40" s="121"/>
      <c r="Y40" s="106"/>
      <c r="Z40" s="287" t="str">
        <f t="shared" si="0"/>
        <v/>
      </c>
      <c r="AB40" s="158"/>
      <c r="AC40" s="159"/>
      <c r="AD40" s="170"/>
      <c r="AE40" s="174" t="s">
        <v>402</v>
      </c>
      <c r="AF40" s="158"/>
      <c r="AG40" s="159"/>
      <c r="AH40" s="170"/>
      <c r="AI40" s="177" t="s">
        <v>402</v>
      </c>
    </row>
    <row r="41" spans="1:35" ht="18" customHeight="1">
      <c r="A41" s="148" t="str">
        <f t="shared" si="1"/>
        <v/>
      </c>
      <c r="B41" s="153"/>
      <c r="C41" s="90"/>
      <c r="D41" s="71"/>
      <c r="E41" s="71"/>
      <c r="F41" s="119"/>
      <c r="G41" s="227"/>
      <c r="H41" s="213" t="s">
        <v>13</v>
      </c>
      <c r="I41" s="91"/>
      <c r="J41" s="92"/>
      <c r="K41" s="117"/>
      <c r="L41" s="92"/>
      <c r="M41" s="117"/>
      <c r="N41" s="141"/>
      <c r="O41" s="141"/>
      <c r="P41" s="99"/>
      <c r="Q41" s="90"/>
      <c r="R41" s="103"/>
      <c r="S41" s="120"/>
      <c r="T41" s="99"/>
      <c r="U41" s="121"/>
      <c r="V41" s="120"/>
      <c r="W41" s="99"/>
      <c r="X41" s="121"/>
      <c r="Y41" s="106"/>
      <c r="Z41" s="287" t="str">
        <f t="shared" si="0"/>
        <v/>
      </c>
      <c r="AB41" s="158"/>
      <c r="AC41" s="159"/>
      <c r="AD41" s="170"/>
      <c r="AE41" s="174" t="s">
        <v>402</v>
      </c>
      <c r="AF41" s="158"/>
      <c r="AG41" s="159"/>
      <c r="AH41" s="170"/>
      <c r="AI41" s="177" t="s">
        <v>402</v>
      </c>
    </row>
    <row r="42" spans="1:35" ht="18" customHeight="1">
      <c r="A42" s="148" t="str">
        <f t="shared" si="1"/>
        <v/>
      </c>
      <c r="B42" s="153"/>
      <c r="C42" s="90"/>
      <c r="D42" s="71"/>
      <c r="E42" s="71"/>
      <c r="F42" s="119"/>
      <c r="G42" s="227"/>
      <c r="H42" s="213" t="s">
        <v>13</v>
      </c>
      <c r="I42" s="91"/>
      <c r="J42" s="92"/>
      <c r="K42" s="117"/>
      <c r="L42" s="92"/>
      <c r="M42" s="117"/>
      <c r="N42" s="141"/>
      <c r="O42" s="141"/>
      <c r="P42" s="99"/>
      <c r="Q42" s="90"/>
      <c r="R42" s="103"/>
      <c r="S42" s="120"/>
      <c r="T42" s="99"/>
      <c r="U42" s="121"/>
      <c r="V42" s="120"/>
      <c r="W42" s="99"/>
      <c r="X42" s="121"/>
      <c r="Y42" s="106"/>
      <c r="Z42" s="287" t="str">
        <f t="shared" si="0"/>
        <v/>
      </c>
      <c r="AB42" s="158"/>
      <c r="AC42" s="159"/>
      <c r="AD42" s="170"/>
      <c r="AE42" s="174" t="s">
        <v>402</v>
      </c>
      <c r="AF42" s="158"/>
      <c r="AG42" s="159"/>
      <c r="AH42" s="170"/>
      <c r="AI42" s="177" t="s">
        <v>402</v>
      </c>
    </row>
    <row r="43" spans="1:35" ht="18" customHeight="1">
      <c r="A43" s="148" t="str">
        <f t="shared" si="1"/>
        <v/>
      </c>
      <c r="B43" s="153"/>
      <c r="C43" s="90"/>
      <c r="D43" s="71"/>
      <c r="E43" s="71"/>
      <c r="F43" s="119"/>
      <c r="G43" s="227"/>
      <c r="H43" s="213" t="s">
        <v>13</v>
      </c>
      <c r="I43" s="91"/>
      <c r="J43" s="92"/>
      <c r="K43" s="117"/>
      <c r="L43" s="92"/>
      <c r="M43" s="117"/>
      <c r="N43" s="141"/>
      <c r="O43" s="141"/>
      <c r="P43" s="99"/>
      <c r="Q43" s="90"/>
      <c r="R43" s="103"/>
      <c r="S43" s="120"/>
      <c r="T43" s="99"/>
      <c r="U43" s="121"/>
      <c r="V43" s="120"/>
      <c r="W43" s="99"/>
      <c r="X43" s="121"/>
      <c r="Y43" s="106"/>
      <c r="Z43" s="287" t="str">
        <f t="shared" si="0"/>
        <v/>
      </c>
      <c r="AB43" s="158"/>
      <c r="AC43" s="159"/>
      <c r="AD43" s="170"/>
      <c r="AE43" s="174" t="s">
        <v>402</v>
      </c>
      <c r="AF43" s="158"/>
      <c r="AG43" s="159"/>
      <c r="AH43" s="170"/>
      <c r="AI43" s="177" t="s">
        <v>402</v>
      </c>
    </row>
    <row r="44" spans="1:35" ht="18" customHeight="1">
      <c r="A44" s="148" t="str">
        <f t="shared" si="1"/>
        <v/>
      </c>
      <c r="B44" s="153"/>
      <c r="C44" s="90"/>
      <c r="D44" s="71"/>
      <c r="E44" s="71"/>
      <c r="F44" s="119"/>
      <c r="G44" s="227"/>
      <c r="H44" s="213" t="s">
        <v>13</v>
      </c>
      <c r="I44" s="91"/>
      <c r="J44" s="92"/>
      <c r="K44" s="117"/>
      <c r="L44" s="92"/>
      <c r="M44" s="117"/>
      <c r="N44" s="141"/>
      <c r="O44" s="141"/>
      <c r="P44" s="99"/>
      <c r="Q44" s="90"/>
      <c r="R44" s="103"/>
      <c r="S44" s="120"/>
      <c r="T44" s="99"/>
      <c r="U44" s="121"/>
      <c r="V44" s="120"/>
      <c r="W44" s="99"/>
      <c r="X44" s="121"/>
      <c r="Y44" s="106"/>
      <c r="Z44" s="287" t="str">
        <f t="shared" si="0"/>
        <v/>
      </c>
      <c r="AB44" s="158"/>
      <c r="AC44" s="159"/>
      <c r="AD44" s="170"/>
      <c r="AE44" s="174" t="s">
        <v>402</v>
      </c>
      <c r="AF44" s="158"/>
      <c r="AG44" s="159"/>
      <c r="AH44" s="170"/>
      <c r="AI44" s="177" t="s">
        <v>402</v>
      </c>
    </row>
    <row r="45" spans="1:35" ht="18" customHeight="1">
      <c r="A45" s="148" t="str">
        <f t="shared" si="1"/>
        <v/>
      </c>
      <c r="B45" s="153"/>
      <c r="C45" s="90"/>
      <c r="D45" s="71"/>
      <c r="E45" s="71"/>
      <c r="F45" s="119"/>
      <c r="G45" s="227"/>
      <c r="H45" s="213" t="s">
        <v>13</v>
      </c>
      <c r="I45" s="91"/>
      <c r="J45" s="92"/>
      <c r="K45" s="117"/>
      <c r="L45" s="92"/>
      <c r="M45" s="117"/>
      <c r="N45" s="141"/>
      <c r="O45" s="141"/>
      <c r="P45" s="99"/>
      <c r="Q45" s="90"/>
      <c r="R45" s="103"/>
      <c r="S45" s="120"/>
      <c r="T45" s="99"/>
      <c r="U45" s="121"/>
      <c r="V45" s="120"/>
      <c r="W45" s="99"/>
      <c r="X45" s="121"/>
      <c r="Y45" s="106"/>
      <c r="Z45" s="287" t="str">
        <f t="shared" si="0"/>
        <v/>
      </c>
      <c r="AB45" s="158"/>
      <c r="AC45" s="159"/>
      <c r="AD45" s="170"/>
      <c r="AE45" s="174" t="s">
        <v>402</v>
      </c>
      <c r="AF45" s="158"/>
      <c r="AG45" s="159"/>
      <c r="AH45" s="170"/>
      <c r="AI45" s="177" t="s">
        <v>402</v>
      </c>
    </row>
    <row r="46" spans="1:35" ht="18" customHeight="1">
      <c r="A46" s="148" t="str">
        <f t="shared" si="1"/>
        <v/>
      </c>
      <c r="B46" s="153"/>
      <c r="C46" s="90"/>
      <c r="D46" s="71"/>
      <c r="E46" s="71"/>
      <c r="F46" s="119"/>
      <c r="G46" s="227"/>
      <c r="H46" s="213" t="s">
        <v>13</v>
      </c>
      <c r="I46" s="91"/>
      <c r="J46" s="92"/>
      <c r="K46" s="117"/>
      <c r="L46" s="92"/>
      <c r="M46" s="117"/>
      <c r="N46" s="141"/>
      <c r="O46" s="141"/>
      <c r="P46" s="99"/>
      <c r="Q46" s="90"/>
      <c r="R46" s="103"/>
      <c r="S46" s="120"/>
      <c r="T46" s="99"/>
      <c r="U46" s="121"/>
      <c r="V46" s="120"/>
      <c r="W46" s="99"/>
      <c r="X46" s="121"/>
      <c r="Y46" s="106"/>
      <c r="Z46" s="287" t="str">
        <f t="shared" si="0"/>
        <v/>
      </c>
      <c r="AB46" s="158"/>
      <c r="AC46" s="159"/>
      <c r="AD46" s="170"/>
      <c r="AE46" s="174" t="s">
        <v>402</v>
      </c>
      <c r="AF46" s="158"/>
      <c r="AG46" s="159"/>
      <c r="AH46" s="170"/>
      <c r="AI46" s="177" t="s">
        <v>402</v>
      </c>
    </row>
    <row r="47" spans="1:35" ht="18" customHeight="1">
      <c r="A47" s="148" t="str">
        <f t="shared" si="1"/>
        <v/>
      </c>
      <c r="B47" s="153"/>
      <c r="C47" s="90"/>
      <c r="D47" s="71"/>
      <c r="E47" s="71"/>
      <c r="F47" s="119"/>
      <c r="G47" s="227"/>
      <c r="H47" s="213" t="s">
        <v>13</v>
      </c>
      <c r="I47" s="91"/>
      <c r="J47" s="92"/>
      <c r="K47" s="117"/>
      <c r="L47" s="92"/>
      <c r="M47" s="117"/>
      <c r="N47" s="141"/>
      <c r="O47" s="141"/>
      <c r="P47" s="99"/>
      <c r="Q47" s="90"/>
      <c r="R47" s="103"/>
      <c r="S47" s="120"/>
      <c r="T47" s="99"/>
      <c r="U47" s="121"/>
      <c r="V47" s="120"/>
      <c r="W47" s="99"/>
      <c r="X47" s="121"/>
      <c r="Y47" s="106"/>
      <c r="Z47" s="287" t="str">
        <f t="shared" si="0"/>
        <v/>
      </c>
      <c r="AB47" s="158"/>
      <c r="AC47" s="159"/>
      <c r="AD47" s="170"/>
      <c r="AE47" s="174" t="s">
        <v>402</v>
      </c>
      <c r="AF47" s="158"/>
      <c r="AG47" s="159"/>
      <c r="AH47" s="170"/>
      <c r="AI47" s="177" t="s">
        <v>402</v>
      </c>
    </row>
    <row r="48" spans="1:35" ht="18" customHeight="1">
      <c r="A48" s="148" t="str">
        <f t="shared" si="1"/>
        <v/>
      </c>
      <c r="B48" s="153"/>
      <c r="C48" s="90"/>
      <c r="D48" s="71"/>
      <c r="E48" s="71"/>
      <c r="F48" s="119"/>
      <c r="G48" s="227"/>
      <c r="H48" s="213" t="s">
        <v>13</v>
      </c>
      <c r="I48" s="91"/>
      <c r="J48" s="92"/>
      <c r="K48" s="117"/>
      <c r="L48" s="92"/>
      <c r="M48" s="117"/>
      <c r="N48" s="141"/>
      <c r="O48" s="141"/>
      <c r="P48" s="99"/>
      <c r="Q48" s="90"/>
      <c r="R48" s="103"/>
      <c r="S48" s="120"/>
      <c r="T48" s="99"/>
      <c r="U48" s="121"/>
      <c r="V48" s="120"/>
      <c r="W48" s="99"/>
      <c r="X48" s="121"/>
      <c r="Y48" s="106"/>
      <c r="Z48" s="287" t="str">
        <f t="shared" si="0"/>
        <v/>
      </c>
      <c r="AB48" s="158"/>
      <c r="AC48" s="159"/>
      <c r="AD48" s="170"/>
      <c r="AE48" s="174" t="s">
        <v>402</v>
      </c>
      <c r="AF48" s="158"/>
      <c r="AG48" s="159"/>
      <c r="AH48" s="170"/>
      <c r="AI48" s="177" t="s">
        <v>402</v>
      </c>
    </row>
    <row r="49" spans="1:35" ht="18" customHeight="1">
      <c r="A49" s="148" t="str">
        <f t="shared" si="1"/>
        <v/>
      </c>
      <c r="B49" s="153"/>
      <c r="C49" s="90"/>
      <c r="D49" s="71"/>
      <c r="E49" s="71"/>
      <c r="F49" s="119"/>
      <c r="G49" s="227"/>
      <c r="H49" s="213" t="s">
        <v>13</v>
      </c>
      <c r="I49" s="91"/>
      <c r="J49" s="92"/>
      <c r="K49" s="117"/>
      <c r="L49" s="92"/>
      <c r="M49" s="117"/>
      <c r="N49" s="141"/>
      <c r="O49" s="141"/>
      <c r="P49" s="99"/>
      <c r="Q49" s="90"/>
      <c r="R49" s="103"/>
      <c r="S49" s="120"/>
      <c r="T49" s="99"/>
      <c r="U49" s="121"/>
      <c r="V49" s="120"/>
      <c r="W49" s="99"/>
      <c r="X49" s="121"/>
      <c r="Y49" s="106"/>
      <c r="Z49" s="287" t="str">
        <f t="shared" si="0"/>
        <v/>
      </c>
      <c r="AB49" s="158"/>
      <c r="AC49" s="159"/>
      <c r="AD49" s="170"/>
      <c r="AE49" s="174" t="s">
        <v>402</v>
      </c>
      <c r="AF49" s="158"/>
      <c r="AG49" s="159"/>
      <c r="AH49" s="170"/>
      <c r="AI49" s="177" t="s">
        <v>402</v>
      </c>
    </row>
    <row r="50" spans="1:35" ht="18" customHeight="1">
      <c r="A50" s="148" t="str">
        <f t="shared" si="1"/>
        <v/>
      </c>
      <c r="B50" s="153"/>
      <c r="C50" s="90"/>
      <c r="D50" s="71"/>
      <c r="E50" s="71"/>
      <c r="F50" s="119"/>
      <c r="G50" s="227"/>
      <c r="H50" s="213" t="s">
        <v>13</v>
      </c>
      <c r="I50" s="91"/>
      <c r="J50" s="92"/>
      <c r="K50" s="117"/>
      <c r="L50" s="92"/>
      <c r="M50" s="117"/>
      <c r="N50" s="141"/>
      <c r="O50" s="141"/>
      <c r="P50" s="99"/>
      <c r="Q50" s="90"/>
      <c r="R50" s="103"/>
      <c r="S50" s="120"/>
      <c r="T50" s="99"/>
      <c r="U50" s="121"/>
      <c r="V50" s="120"/>
      <c r="W50" s="99"/>
      <c r="X50" s="121"/>
      <c r="Y50" s="106"/>
      <c r="Z50" s="287" t="str">
        <f t="shared" si="0"/>
        <v/>
      </c>
      <c r="AB50" s="158"/>
      <c r="AC50" s="159"/>
      <c r="AD50" s="170"/>
      <c r="AE50" s="174" t="s">
        <v>402</v>
      </c>
      <c r="AF50" s="158"/>
      <c r="AG50" s="159"/>
      <c r="AH50" s="170"/>
      <c r="AI50" s="177" t="s">
        <v>402</v>
      </c>
    </row>
    <row r="51" spans="1:35" ht="18" customHeight="1">
      <c r="A51" s="148" t="str">
        <f t="shared" si="1"/>
        <v/>
      </c>
      <c r="B51" s="153"/>
      <c r="C51" s="90"/>
      <c r="D51" s="71"/>
      <c r="E51" s="71"/>
      <c r="F51" s="119"/>
      <c r="G51" s="227"/>
      <c r="H51" s="213" t="s">
        <v>13</v>
      </c>
      <c r="I51" s="91"/>
      <c r="J51" s="92"/>
      <c r="K51" s="117"/>
      <c r="L51" s="92"/>
      <c r="M51" s="117"/>
      <c r="N51" s="141"/>
      <c r="O51" s="141"/>
      <c r="P51" s="99"/>
      <c r="Q51" s="90"/>
      <c r="R51" s="103"/>
      <c r="S51" s="120"/>
      <c r="T51" s="99"/>
      <c r="U51" s="121"/>
      <c r="V51" s="120"/>
      <c r="W51" s="99"/>
      <c r="X51" s="121"/>
      <c r="Y51" s="106"/>
      <c r="Z51" s="287" t="str">
        <f t="shared" si="0"/>
        <v/>
      </c>
      <c r="AB51" s="158"/>
      <c r="AC51" s="159"/>
      <c r="AD51" s="170"/>
      <c r="AE51" s="174" t="s">
        <v>402</v>
      </c>
      <c r="AF51" s="158"/>
      <c r="AG51" s="159"/>
      <c r="AH51" s="170"/>
      <c r="AI51" s="177" t="s">
        <v>402</v>
      </c>
    </row>
    <row r="52" spans="1:35" ht="18" customHeight="1">
      <c r="A52" s="148" t="str">
        <f t="shared" si="1"/>
        <v/>
      </c>
      <c r="B52" s="153"/>
      <c r="C52" s="90"/>
      <c r="D52" s="71"/>
      <c r="E52" s="71"/>
      <c r="F52" s="119"/>
      <c r="G52" s="227"/>
      <c r="H52" s="213" t="s">
        <v>13</v>
      </c>
      <c r="I52" s="91"/>
      <c r="J52" s="92"/>
      <c r="K52" s="93"/>
      <c r="L52" s="97"/>
      <c r="M52" s="101"/>
      <c r="N52" s="142"/>
      <c r="O52" s="142"/>
      <c r="P52" s="99"/>
      <c r="Q52" s="90"/>
      <c r="R52" s="103"/>
      <c r="S52" s="258"/>
      <c r="T52" s="99"/>
      <c r="U52" s="122"/>
      <c r="V52" s="258"/>
      <c r="W52" s="99"/>
      <c r="X52" s="123"/>
      <c r="Y52" s="106"/>
      <c r="Z52" s="287" t="str">
        <f t="shared" si="0"/>
        <v/>
      </c>
      <c r="AB52" s="158"/>
      <c r="AC52" s="159"/>
      <c r="AD52" s="170"/>
      <c r="AE52" s="174" t="s">
        <v>402</v>
      </c>
      <c r="AF52" s="158"/>
      <c r="AG52" s="159"/>
      <c r="AH52" s="170"/>
      <c r="AI52" s="177" t="s">
        <v>402</v>
      </c>
    </row>
    <row r="53" spans="1:35" ht="18" customHeight="1">
      <c r="A53" s="149" t="str">
        <f t="shared" si="1"/>
        <v/>
      </c>
      <c r="B53" s="154"/>
      <c r="C53" s="94"/>
      <c r="D53" s="73"/>
      <c r="E53" s="73"/>
      <c r="F53" s="146"/>
      <c r="G53" s="228"/>
      <c r="H53" s="214" t="s">
        <v>13</v>
      </c>
      <c r="I53" s="95"/>
      <c r="J53" s="96"/>
      <c r="K53" s="102"/>
      <c r="L53" s="98"/>
      <c r="M53" s="102"/>
      <c r="N53" s="143"/>
      <c r="O53" s="143"/>
      <c r="P53" s="100"/>
      <c r="Q53" s="94"/>
      <c r="R53" s="105"/>
      <c r="S53" s="124"/>
      <c r="T53" s="100"/>
      <c r="U53" s="125"/>
      <c r="V53" s="124"/>
      <c r="W53" s="100"/>
      <c r="X53" s="126"/>
      <c r="Y53" s="107"/>
      <c r="Z53" s="287" t="str">
        <f t="shared" si="0"/>
        <v/>
      </c>
      <c r="AB53" s="160"/>
      <c r="AC53" s="161"/>
      <c r="AD53" s="172"/>
      <c r="AE53" s="175" t="s">
        <v>402</v>
      </c>
      <c r="AF53" s="160"/>
      <c r="AG53" s="161"/>
      <c r="AH53" s="172"/>
      <c r="AI53" s="178" t="s">
        <v>402</v>
      </c>
    </row>
  </sheetData>
  <mergeCells count="5">
    <mergeCell ref="J1:K1"/>
    <mergeCell ref="X1:Y1"/>
    <mergeCell ref="A1:C1"/>
    <mergeCell ref="F1:G1"/>
    <mergeCell ref="T1:U1"/>
  </mergeCells>
  <phoneticPr fontId="2"/>
  <dataValidations xWindow="1583" yWindow="316" count="14">
    <dataValidation type="list" allowBlank="1" showInputMessage="1" showErrorMessage="1" promptTitle="種目名" sqref="J3:J53 L3:L53">
      <formula1>男子種目</formula1>
    </dataValidation>
    <dataValidation type="list" allowBlank="1" showInputMessage="1" showErrorMessage="1" sqref="H3">
      <formula1>男</formula1>
    </dataValidation>
    <dataValidation type="list" allowBlank="1" showInputMessage="1" showErrorMessage="1" sqref="W3:W53 T3:T53 P3:Q53">
      <formula1>リレー</formula1>
    </dataValidation>
    <dataValidation type="list" allowBlank="1" showInputMessage="1" showErrorMessage="1" sqref="I3:I53">
      <formula1>健康</formula1>
    </dataValidation>
    <dataValidation imeMode="hiragana" allowBlank="1" showInputMessage="1" showErrorMessage="1" sqref="D5:D53"/>
    <dataValidation imeMode="halfKatakana" allowBlank="1" showInputMessage="1" showErrorMessage="1" sqref="F4:F53 E5:E53"/>
    <dataValidation imeMode="off" allowBlank="1" showInputMessage="1" showErrorMessage="1" sqref="B4:C53"/>
    <dataValidation type="list" allowBlank="1" showInputMessage="1" showErrorMessage="1" sqref="Y3:Z53">
      <formula1>備考</formula1>
    </dataValidation>
    <dataValidation imeMode="off" allowBlank="1" showInputMessage="1" showErrorMessage="1" promptTitle="参考記録" prompt="ﾄﾗｯｸは1/100、ﾌｨｰﾙﾄﾞはcm単位で入力_x000a_例：12秒00→1200_x000a_9分30秒00→93000_x000a_5m00→500" sqref="N5:O53"/>
    <dataValidation type="list" allowBlank="1" showInputMessage="1" showErrorMessage="1" sqref="V3:V53 S3:S53">
      <formula1>男子得点外種目</formula1>
    </dataValidation>
    <dataValidation imeMode="off" allowBlank="1" showInputMessage="1" showErrorMessage="1" promptTitle="シーズン最高記録" prompt="ﾄﾗｯｸは1/100、ﾌｨｰﾙﾄﾞはcm単位で入力_x000a_例：12秒00→1200_x000a_9分30秒00→93000_x000a_5m00→500" sqref="M5:M53 U5:U53 X5:X53 K5:K53"/>
    <dataValidation type="whole" allowBlank="1" showInputMessage="1" showErrorMessage="1" sqref="G3:G4">
      <formula1>1</formula1>
      <formula2>5</formula2>
    </dataValidation>
    <dataValidation type="textLength" operator="equal" allowBlank="1" showDropDown="1" showInputMessage="1" showErrorMessage="1" sqref="H4:H53">
      <formula1>男</formula1>
    </dataValidation>
    <dataValidation type="whole" allowBlank="1" showInputMessage="1" showErrorMessage="1" error="1～5の半角数字を入力して下さい" sqref="G5:G53">
      <formula1>1</formula1>
      <formula2>5</formula2>
    </dataValidation>
  </dataValidations>
  <printOptions horizontalCentered="1"/>
  <pageMargins left="0.59055118110236227" right="0.39370078740157483" top="0.78740157480314965" bottom="0.39370078740157483" header="0.39370078740157483" footer="0.51181102362204722"/>
  <pageSetup paperSize="9" scale="89" fitToHeight="2" orientation="landscape" horizontalDpi="360" verticalDpi="360" r:id="rId1"/>
  <headerFooter alignWithMargins="0">
    <oddHeader>&amp;L&amp;"ＭＳ Ｐ明朝,標準"平成29年度 全国高等専門学校体育大会 陸上競技大会&amp;"ＭＳ ゴシック,標準"  &amp;12参加申込一覧&amp;R&amp;P/&amp;N</oddHeader>
  </headerFooter>
  <rowBreaks count="1" manualBreakCount="1">
    <brk id="33" max="24"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53"/>
  <sheetViews>
    <sheetView showZeros="0" zoomScaleNormal="100" zoomScaleSheetLayoutView="100" workbookViewId="0">
      <pane xSplit="1" ySplit="3" topLeftCell="B4" activePane="bottomRight" state="frozen"/>
      <selection pane="topRight" activeCell="B1" sqref="B1"/>
      <selection pane="bottomLeft" activeCell="A4" sqref="A4"/>
      <selection pane="bottomRight" activeCell="C4" sqref="C4"/>
    </sheetView>
  </sheetViews>
  <sheetFormatPr defaultRowHeight="12"/>
  <cols>
    <col min="1" max="1" width="3.33203125" style="1" customWidth="1"/>
    <col min="2" max="2" width="6.6640625" style="2" customWidth="1"/>
    <col min="3" max="3" width="9.109375" style="3" customWidth="1"/>
    <col min="4" max="4" width="13.44140625" style="4" customWidth="1"/>
    <col min="5" max="6" width="12" style="1" customWidth="1"/>
    <col min="7" max="7" width="4.33203125" style="1" customWidth="1"/>
    <col min="8" max="8" width="3.33203125" style="1" customWidth="1"/>
    <col min="9" max="9" width="5.44140625" style="1" customWidth="1"/>
    <col min="10" max="10" width="8.109375" style="1" customWidth="1"/>
    <col min="11" max="11" width="6.77734375" style="1" customWidth="1"/>
    <col min="12" max="12" width="7.6640625" style="1" customWidth="1"/>
    <col min="13" max="13" width="8.109375" style="1" customWidth="1"/>
    <col min="14" max="14" width="6.77734375" style="1" customWidth="1"/>
    <col min="15" max="15" width="7.6640625" style="1" customWidth="1"/>
    <col min="16" max="17" width="7.6640625" style="1" hidden="1" customWidth="1"/>
    <col min="18" max="18" width="7.6640625" style="5" customWidth="1"/>
    <col min="19" max="19" width="2.44140625" style="5" hidden="1" customWidth="1"/>
    <col min="20" max="20" width="0.88671875" style="1" hidden="1" customWidth="1"/>
    <col min="21" max="21" width="7.6640625" style="1" customWidth="1"/>
    <col min="22" max="22" width="6.77734375" style="5" customWidth="1"/>
    <col min="23" max="23" width="7" style="1" customWidth="1"/>
    <col min="24" max="24" width="7.88671875" style="1" customWidth="1"/>
    <col min="25" max="25" width="6.77734375" style="5" customWidth="1"/>
    <col min="26" max="26" width="7" style="1" customWidth="1"/>
    <col min="27" max="27" width="7.88671875" style="1" customWidth="1"/>
    <col min="28" max="28" width="6.77734375" style="5" customWidth="1"/>
    <col min="29" max="29" width="7" style="1" customWidth="1"/>
    <col min="30" max="30" width="12.109375" style="1" customWidth="1"/>
    <col min="31" max="31" width="9.33203125" style="1" customWidth="1"/>
    <col min="32" max="32" width="10.5546875" style="1" customWidth="1"/>
    <col min="33" max="33" width="20.6640625" style="1" customWidth="1"/>
    <col min="34" max="34" width="9.5546875" style="1" bestFit="1" customWidth="1"/>
    <col min="35" max="35" width="20.6640625" style="1" customWidth="1"/>
    <col min="36" max="36" width="9.5546875" style="1" bestFit="1" customWidth="1"/>
    <col min="37" max="37" width="20.6640625" style="1" customWidth="1"/>
    <col min="38" max="38" width="9.5546875" style="1" bestFit="1" customWidth="1"/>
    <col min="39" max="39" width="1.6640625" style="1" customWidth="1"/>
    <col min="40" max="40" width="9.5546875" style="61" customWidth="1"/>
    <col min="41" max="41" width="9.109375" style="1" customWidth="1"/>
    <col min="42" max="42" width="14.109375" style="1" bestFit="1" customWidth="1"/>
    <col min="43" max="48" width="9.109375" style="1" customWidth="1"/>
    <col min="49" max="52" width="4.6640625" style="1" customWidth="1"/>
    <col min="53" max="53" width="9.109375" customWidth="1"/>
    <col min="54" max="16384" width="8.88671875" style="1"/>
  </cols>
  <sheetData>
    <row r="1" spans="1:54" ht="21" customHeight="1">
      <c r="A1" s="321">
        <f>+基本情報!B2</f>
        <v>0</v>
      </c>
      <c r="B1" s="321"/>
      <c r="C1" s="321"/>
      <c r="D1" s="74" t="s">
        <v>18</v>
      </c>
      <c r="E1" s="75" t="s">
        <v>19</v>
      </c>
      <c r="F1" s="320" t="str">
        <f>IF(基本情報!B5="","",基本情報!B5)</f>
        <v/>
      </c>
      <c r="G1" s="320"/>
      <c r="H1" s="76" t="s">
        <v>372</v>
      </c>
      <c r="I1" s="322" t="str">
        <f>IF(基本情報!B7="","",基本情報!B7)</f>
        <v/>
      </c>
      <c r="J1" s="322"/>
      <c r="K1" s="217"/>
      <c r="L1" s="77" t="s">
        <v>360</v>
      </c>
      <c r="M1" s="322" t="str">
        <f>IF(基本情報!B8="","",基本情報!B8)</f>
        <v/>
      </c>
      <c r="N1" s="322"/>
      <c r="O1" s="322"/>
      <c r="P1" s="259"/>
      <c r="Q1" s="259"/>
      <c r="R1" s="316">
        <f>COUNTA(R4:R53)</f>
        <v>0</v>
      </c>
      <c r="S1" s="317"/>
      <c r="T1" s="317"/>
      <c r="U1" s="78" t="s">
        <v>365</v>
      </c>
      <c r="V1" s="322" t="str">
        <f>IF(基本情報!B9="","",基本情報!B9)</f>
        <v/>
      </c>
      <c r="W1" s="322"/>
      <c r="X1" s="322"/>
      <c r="Y1" s="1"/>
      <c r="AB1" s="1"/>
      <c r="AG1" s="7" t="s">
        <v>403</v>
      </c>
      <c r="AI1" s="7" t="s">
        <v>369</v>
      </c>
      <c r="AK1" s="7" t="s">
        <v>369</v>
      </c>
      <c r="AN1" s="114"/>
      <c r="BB1" s="114"/>
    </row>
    <row r="2" spans="1:54" ht="22.2" customHeight="1">
      <c r="A2" s="155" t="s">
        <v>0</v>
      </c>
      <c r="B2" s="156" t="s">
        <v>1</v>
      </c>
      <c r="C2" s="81" t="s">
        <v>2</v>
      </c>
      <c r="D2" s="80" t="s">
        <v>3</v>
      </c>
      <c r="E2" s="80" t="s">
        <v>4</v>
      </c>
      <c r="F2" s="80" t="s">
        <v>316</v>
      </c>
      <c r="G2" s="80" t="s">
        <v>5</v>
      </c>
      <c r="H2" s="82" t="s">
        <v>6</v>
      </c>
      <c r="I2" s="83" t="s">
        <v>276</v>
      </c>
      <c r="J2" s="84" t="s">
        <v>7</v>
      </c>
      <c r="K2" s="225" t="s">
        <v>491</v>
      </c>
      <c r="L2" s="85" t="s">
        <v>368</v>
      </c>
      <c r="M2" s="86" t="s">
        <v>8</v>
      </c>
      <c r="N2" s="225" t="s">
        <v>491</v>
      </c>
      <c r="O2" s="87" t="s">
        <v>368</v>
      </c>
      <c r="P2" s="140"/>
      <c r="Q2" s="140"/>
      <c r="R2" s="79" t="s">
        <v>9</v>
      </c>
      <c r="S2" s="138"/>
      <c r="U2" s="139" t="s">
        <v>423</v>
      </c>
      <c r="V2" s="225" t="s">
        <v>491</v>
      </c>
      <c r="W2" s="163" t="s">
        <v>367</v>
      </c>
      <c r="X2" s="263" t="s">
        <v>424</v>
      </c>
      <c r="Y2" s="264" t="s">
        <v>467</v>
      </c>
      <c r="Z2" s="265" t="s">
        <v>367</v>
      </c>
      <c r="AA2" s="260" t="s">
        <v>476</v>
      </c>
      <c r="AB2" s="261" t="s">
        <v>467</v>
      </c>
      <c r="AC2" s="262" t="s">
        <v>367</v>
      </c>
      <c r="AD2" s="138" t="s">
        <v>14</v>
      </c>
      <c r="AE2" s="288" t="s">
        <v>478</v>
      </c>
      <c r="AF2" s="305" t="s">
        <v>492</v>
      </c>
      <c r="AG2" s="139" t="s">
        <v>493</v>
      </c>
      <c r="AH2" s="314" t="s">
        <v>497</v>
      </c>
      <c r="AI2" s="263" t="s">
        <v>494</v>
      </c>
      <c r="AJ2" s="307" t="s">
        <v>498</v>
      </c>
      <c r="AK2" s="260" t="s">
        <v>495</v>
      </c>
      <c r="AL2" s="313" t="s">
        <v>497</v>
      </c>
      <c r="AN2" s="135" t="s">
        <v>10</v>
      </c>
      <c r="AO2" s="169" t="s">
        <v>499</v>
      </c>
    </row>
    <row r="3" spans="1:54" ht="17.25" customHeight="1">
      <c r="A3" s="150" t="s">
        <v>16</v>
      </c>
      <c r="B3" s="151"/>
      <c r="C3" s="272" t="s">
        <v>20</v>
      </c>
      <c r="D3" s="273" t="s">
        <v>361</v>
      </c>
      <c r="E3" s="274" t="s">
        <v>382</v>
      </c>
      <c r="F3" s="275">
        <v>35492</v>
      </c>
      <c r="G3" s="276">
        <v>4</v>
      </c>
      <c r="H3" s="276" t="s">
        <v>349</v>
      </c>
      <c r="I3" s="277" t="s">
        <v>296</v>
      </c>
      <c r="J3" s="278"/>
      <c r="K3" s="284" t="s">
        <v>259</v>
      </c>
      <c r="L3" s="279">
        <v>1099</v>
      </c>
      <c r="M3" s="280" t="s">
        <v>244</v>
      </c>
      <c r="N3" s="284" t="s">
        <v>259</v>
      </c>
      <c r="O3" s="279">
        <v>2165</v>
      </c>
      <c r="P3" s="291"/>
      <c r="Q3" s="291"/>
      <c r="R3" s="281" t="s">
        <v>259</v>
      </c>
      <c r="S3" s="282"/>
      <c r="T3" s="283"/>
      <c r="U3" s="280" t="s">
        <v>244</v>
      </c>
      <c r="V3" s="284" t="s">
        <v>259</v>
      </c>
      <c r="W3" s="279"/>
      <c r="X3" s="280"/>
      <c r="Y3" s="284" t="s">
        <v>259</v>
      </c>
      <c r="Z3" s="279"/>
      <c r="AA3" s="280"/>
      <c r="AB3" s="284" t="s">
        <v>259</v>
      </c>
      <c r="AC3" s="279"/>
      <c r="AD3" s="286" t="s">
        <v>421</v>
      </c>
      <c r="AE3" s="287"/>
      <c r="AF3" s="287"/>
      <c r="AG3" s="308" t="s">
        <v>500</v>
      </c>
      <c r="AH3" s="285"/>
      <c r="AI3" s="308" t="s">
        <v>376</v>
      </c>
      <c r="AJ3" s="285" t="s">
        <v>377</v>
      </c>
      <c r="AK3" s="308" t="s">
        <v>496</v>
      </c>
      <c r="AL3" s="285" t="s">
        <v>377</v>
      </c>
      <c r="AN3" s="137" t="s">
        <v>281</v>
      </c>
      <c r="AO3" s="196" t="s">
        <v>281</v>
      </c>
      <c r="AP3" s="191" t="s">
        <v>404</v>
      </c>
    </row>
    <row r="4" spans="1:54" ht="18" customHeight="1">
      <c r="A4" s="147" t="str">
        <f>IF(D4="","",MAX('申込一覧（男）'!$A$4:$A$53)+1)</f>
        <v/>
      </c>
      <c r="B4" s="152"/>
      <c r="C4" s="89"/>
      <c r="D4" s="242"/>
      <c r="E4" s="243"/>
      <c r="F4" s="118"/>
      <c r="G4" s="212"/>
      <c r="H4" s="212" t="s">
        <v>258</v>
      </c>
      <c r="I4" s="244"/>
      <c r="J4" s="247"/>
      <c r="K4" s="303"/>
      <c r="L4" s="246"/>
      <c r="M4" s="247"/>
      <c r="N4" s="303"/>
      <c r="O4" s="246"/>
      <c r="P4" s="248"/>
      <c r="Q4" s="248"/>
      <c r="R4" s="249"/>
      <c r="S4" s="293"/>
      <c r="T4" s="294"/>
      <c r="U4" s="299"/>
      <c r="V4" s="300"/>
      <c r="W4" s="301"/>
      <c r="X4" s="299"/>
      <c r="Y4" s="300"/>
      <c r="Z4" s="301"/>
      <c r="AA4" s="299"/>
      <c r="AB4" s="300"/>
      <c r="AC4" s="301"/>
      <c r="AD4" s="302"/>
      <c r="AE4" s="306" t="str">
        <f>IF(COUNTA(K4,N4,V4,Y4,AB4)&gt;3,"種目数超過","")</f>
        <v/>
      </c>
      <c r="AF4" s="306" t="str">
        <f>IF(COUNTA(K4,N4,V4,Y4,AB4)&gt;2,"対象数超過","")</f>
        <v/>
      </c>
      <c r="AG4" s="309"/>
      <c r="AH4" s="310" t="s">
        <v>401</v>
      </c>
      <c r="AI4" s="309"/>
      <c r="AJ4" s="310" t="s">
        <v>401</v>
      </c>
      <c r="AK4" s="309"/>
      <c r="AL4" s="310" t="s">
        <v>401</v>
      </c>
      <c r="AN4" s="64" t="s">
        <v>282</v>
      </c>
      <c r="AO4" s="197"/>
      <c r="AP4" s="186"/>
    </row>
    <row r="5" spans="1:54" ht="18" customHeight="1">
      <c r="A5" s="148" t="str">
        <f>IF(D5="","",A4+1)</f>
        <v/>
      </c>
      <c r="B5" s="153"/>
      <c r="C5" s="69"/>
      <c r="D5" s="70"/>
      <c r="E5" s="71"/>
      <c r="F5" s="119"/>
      <c r="G5" s="213"/>
      <c r="H5" s="213" t="s">
        <v>258</v>
      </c>
      <c r="I5" s="267"/>
      <c r="J5" s="168"/>
      <c r="K5" s="304"/>
      <c r="L5" s="268"/>
      <c r="M5" s="168"/>
      <c r="N5" s="304"/>
      <c r="O5" s="268"/>
      <c r="P5" s="292"/>
      <c r="Q5" s="292"/>
      <c r="R5" s="238"/>
      <c r="S5" s="295"/>
      <c r="T5" s="266"/>
      <c r="U5" s="296"/>
      <c r="V5" s="297"/>
      <c r="W5" s="298"/>
      <c r="X5" s="296"/>
      <c r="Y5" s="297"/>
      <c r="Z5" s="298"/>
      <c r="AA5" s="296"/>
      <c r="AB5" s="297"/>
      <c r="AC5" s="298"/>
      <c r="AD5" s="241"/>
      <c r="AE5" s="306" t="str">
        <f t="shared" ref="AE5:AE53" si="0">IF(COUNTA(K5,N5,V5,Y5,AB5)&gt;3,"種目数超過","")</f>
        <v/>
      </c>
      <c r="AF5" s="306" t="str">
        <f t="shared" ref="AF5:AF53" si="1">IF(COUNTA(K5,N5,V5,Y5,AB5)&gt;2,"対象数超過","")</f>
        <v/>
      </c>
      <c r="AG5" s="311"/>
      <c r="AH5" s="177" t="s">
        <v>401</v>
      </c>
      <c r="AI5" s="311"/>
      <c r="AJ5" s="177" t="s">
        <v>401</v>
      </c>
      <c r="AK5" s="311"/>
      <c r="AL5" s="177" t="s">
        <v>401</v>
      </c>
      <c r="AN5" s="65" t="s">
        <v>244</v>
      </c>
      <c r="AO5" s="198" t="s">
        <v>409</v>
      </c>
      <c r="AP5" s="192" t="s">
        <v>407</v>
      </c>
    </row>
    <row r="6" spans="1:54" ht="18" customHeight="1">
      <c r="A6" s="148" t="str">
        <f t="shared" ref="A6:A53" si="2">IF(D6="","",A5+1)</f>
        <v/>
      </c>
      <c r="B6" s="153"/>
      <c r="C6" s="69"/>
      <c r="D6" s="70"/>
      <c r="E6" s="71"/>
      <c r="F6" s="119"/>
      <c r="G6" s="213"/>
      <c r="H6" s="213" t="s">
        <v>258</v>
      </c>
      <c r="I6" s="267"/>
      <c r="J6" s="168"/>
      <c r="K6" s="304"/>
      <c r="L6" s="268"/>
      <c r="M6" s="168"/>
      <c r="N6" s="304"/>
      <c r="O6" s="268"/>
      <c r="P6" s="292"/>
      <c r="Q6" s="292"/>
      <c r="R6" s="99"/>
      <c r="S6" s="144"/>
      <c r="T6" s="270"/>
      <c r="U6" s="168"/>
      <c r="V6" s="271"/>
      <c r="W6" s="268"/>
      <c r="X6" s="168"/>
      <c r="Y6" s="271"/>
      <c r="Z6" s="268"/>
      <c r="AA6" s="168"/>
      <c r="AB6" s="271"/>
      <c r="AC6" s="268"/>
      <c r="AD6" s="106"/>
      <c r="AE6" s="306" t="str">
        <f t="shared" si="0"/>
        <v/>
      </c>
      <c r="AF6" s="306" t="str">
        <f t="shared" si="1"/>
        <v/>
      </c>
      <c r="AG6" s="311"/>
      <c r="AH6" s="177" t="s">
        <v>401</v>
      </c>
      <c r="AI6" s="311"/>
      <c r="AJ6" s="177" t="s">
        <v>401</v>
      </c>
      <c r="AK6" s="311"/>
      <c r="AL6" s="177" t="s">
        <v>401</v>
      </c>
      <c r="AN6" s="65" t="s">
        <v>246</v>
      </c>
      <c r="AO6" s="198"/>
      <c r="AP6" s="192"/>
    </row>
    <row r="7" spans="1:54" ht="18" customHeight="1">
      <c r="A7" s="148" t="str">
        <f t="shared" si="2"/>
        <v/>
      </c>
      <c r="B7" s="153"/>
      <c r="C7" s="69"/>
      <c r="D7" s="70"/>
      <c r="E7" s="71"/>
      <c r="F7" s="119"/>
      <c r="G7" s="213"/>
      <c r="H7" s="213" t="s">
        <v>258</v>
      </c>
      <c r="I7" s="267"/>
      <c r="J7" s="168"/>
      <c r="K7" s="304"/>
      <c r="L7" s="268"/>
      <c r="M7" s="168"/>
      <c r="N7" s="304"/>
      <c r="O7" s="268"/>
      <c r="P7" s="292"/>
      <c r="Q7" s="292"/>
      <c r="R7" s="99"/>
      <c r="S7" s="144"/>
      <c r="T7" s="270"/>
      <c r="U7" s="168"/>
      <c r="V7" s="271"/>
      <c r="W7" s="268"/>
      <c r="X7" s="168"/>
      <c r="Y7" s="271"/>
      <c r="Z7" s="268"/>
      <c r="AA7" s="168"/>
      <c r="AB7" s="271"/>
      <c r="AC7" s="268"/>
      <c r="AD7" s="106"/>
      <c r="AE7" s="306" t="str">
        <f t="shared" si="0"/>
        <v/>
      </c>
      <c r="AF7" s="306" t="str">
        <f t="shared" si="1"/>
        <v/>
      </c>
      <c r="AG7" s="311"/>
      <c r="AH7" s="177" t="s">
        <v>401</v>
      </c>
      <c r="AI7" s="311"/>
      <c r="AJ7" s="177" t="s">
        <v>401</v>
      </c>
      <c r="AK7" s="311"/>
      <c r="AL7" s="177" t="s">
        <v>401</v>
      </c>
      <c r="AN7" s="65" t="s">
        <v>353</v>
      </c>
      <c r="AO7" s="199" t="s">
        <v>409</v>
      </c>
      <c r="AP7" s="193" t="s">
        <v>429</v>
      </c>
    </row>
    <row r="8" spans="1:54" ht="18" customHeight="1">
      <c r="A8" s="148" t="str">
        <f t="shared" si="2"/>
        <v/>
      </c>
      <c r="B8" s="153"/>
      <c r="C8" s="69"/>
      <c r="D8" s="70"/>
      <c r="E8" s="71"/>
      <c r="F8" s="119"/>
      <c r="G8" s="213"/>
      <c r="H8" s="213" t="s">
        <v>258</v>
      </c>
      <c r="I8" s="267"/>
      <c r="J8" s="168"/>
      <c r="K8" s="304"/>
      <c r="L8" s="268"/>
      <c r="M8" s="168"/>
      <c r="N8" s="304"/>
      <c r="O8" s="268"/>
      <c r="P8" s="292"/>
      <c r="Q8" s="292"/>
      <c r="R8" s="99"/>
      <c r="S8" s="144"/>
      <c r="T8" s="270"/>
      <c r="U8" s="168"/>
      <c r="V8" s="271"/>
      <c r="W8" s="268"/>
      <c r="X8" s="168"/>
      <c r="Y8" s="271"/>
      <c r="Z8" s="268"/>
      <c r="AA8" s="168"/>
      <c r="AB8" s="271"/>
      <c r="AC8" s="268"/>
      <c r="AD8" s="106"/>
      <c r="AE8" s="306" t="str">
        <f t="shared" si="0"/>
        <v/>
      </c>
      <c r="AF8" s="306" t="str">
        <f t="shared" si="1"/>
        <v/>
      </c>
      <c r="AG8" s="311"/>
      <c r="AH8" s="177" t="s">
        <v>401</v>
      </c>
      <c r="AI8" s="311"/>
      <c r="AJ8" s="177" t="s">
        <v>401</v>
      </c>
      <c r="AK8" s="311"/>
      <c r="AL8" s="177" t="s">
        <v>401</v>
      </c>
      <c r="AN8" s="65" t="s">
        <v>354</v>
      </c>
      <c r="AO8" s="200" t="s">
        <v>409</v>
      </c>
      <c r="AP8" s="215" t="s">
        <v>430</v>
      </c>
    </row>
    <row r="9" spans="1:54" ht="18" customHeight="1">
      <c r="A9" s="148" t="str">
        <f t="shared" si="2"/>
        <v/>
      </c>
      <c r="B9" s="153"/>
      <c r="C9" s="69"/>
      <c r="D9" s="70"/>
      <c r="E9" s="71"/>
      <c r="F9" s="119"/>
      <c r="G9" s="213"/>
      <c r="H9" s="213" t="s">
        <v>258</v>
      </c>
      <c r="I9" s="267"/>
      <c r="J9" s="168"/>
      <c r="K9" s="304"/>
      <c r="L9" s="268"/>
      <c r="M9" s="168"/>
      <c r="N9" s="304"/>
      <c r="O9" s="268"/>
      <c r="P9" s="292"/>
      <c r="Q9" s="292"/>
      <c r="R9" s="99"/>
      <c r="S9" s="144"/>
      <c r="T9" s="270"/>
      <c r="U9" s="168"/>
      <c r="V9" s="271"/>
      <c r="W9" s="268"/>
      <c r="X9" s="168"/>
      <c r="Y9" s="271"/>
      <c r="Z9" s="268"/>
      <c r="AA9" s="168"/>
      <c r="AB9" s="271"/>
      <c r="AC9" s="268"/>
      <c r="AD9" s="106"/>
      <c r="AE9" s="306" t="str">
        <f t="shared" si="0"/>
        <v/>
      </c>
      <c r="AF9" s="306" t="str">
        <f t="shared" si="1"/>
        <v/>
      </c>
      <c r="AG9" s="311"/>
      <c r="AH9" s="177" t="s">
        <v>401</v>
      </c>
      <c r="AI9" s="311"/>
      <c r="AJ9" s="177" t="s">
        <v>401</v>
      </c>
      <c r="AK9" s="311"/>
      <c r="AL9" s="177" t="s">
        <v>401</v>
      </c>
      <c r="AN9" s="65" t="s">
        <v>321</v>
      </c>
      <c r="AO9" s="199" t="s">
        <v>409</v>
      </c>
      <c r="AP9" s="192" t="s">
        <v>408</v>
      </c>
    </row>
    <row r="10" spans="1:54" ht="18" customHeight="1">
      <c r="A10" s="148" t="str">
        <f t="shared" si="2"/>
        <v/>
      </c>
      <c r="B10" s="153"/>
      <c r="C10" s="69"/>
      <c r="D10" s="70"/>
      <c r="E10" s="71"/>
      <c r="F10" s="119"/>
      <c r="G10" s="213"/>
      <c r="H10" s="213" t="s">
        <v>258</v>
      </c>
      <c r="I10" s="267"/>
      <c r="J10" s="168"/>
      <c r="K10" s="304"/>
      <c r="L10" s="268"/>
      <c r="M10" s="168"/>
      <c r="N10" s="304"/>
      <c r="O10" s="268"/>
      <c r="P10" s="292"/>
      <c r="Q10" s="292"/>
      <c r="R10" s="99"/>
      <c r="S10" s="144"/>
      <c r="T10" s="270"/>
      <c r="U10" s="168"/>
      <c r="V10" s="271"/>
      <c r="W10" s="268"/>
      <c r="X10" s="168"/>
      <c r="Y10" s="271"/>
      <c r="Z10" s="268"/>
      <c r="AA10" s="168"/>
      <c r="AB10" s="271"/>
      <c r="AC10" s="268"/>
      <c r="AD10" s="106"/>
      <c r="AE10" s="306" t="str">
        <f t="shared" si="0"/>
        <v/>
      </c>
      <c r="AF10" s="306" t="str">
        <f t="shared" si="1"/>
        <v/>
      </c>
      <c r="AG10" s="311"/>
      <c r="AH10" s="177" t="s">
        <v>401</v>
      </c>
      <c r="AI10" s="311"/>
      <c r="AJ10" s="177" t="s">
        <v>401</v>
      </c>
      <c r="AK10" s="311"/>
      <c r="AL10" s="177" t="s">
        <v>401</v>
      </c>
      <c r="AN10" s="65" t="s">
        <v>287</v>
      </c>
      <c r="AO10" s="199"/>
      <c r="AP10" s="194"/>
    </row>
    <row r="11" spans="1:54" ht="18" customHeight="1">
      <c r="A11" s="148" t="str">
        <f t="shared" si="2"/>
        <v/>
      </c>
      <c r="B11" s="153"/>
      <c r="C11" s="69"/>
      <c r="D11" s="70"/>
      <c r="E11" s="71"/>
      <c r="F11" s="119"/>
      <c r="G11" s="213"/>
      <c r="H11" s="213" t="s">
        <v>258</v>
      </c>
      <c r="I11" s="267"/>
      <c r="J11" s="168"/>
      <c r="K11" s="304"/>
      <c r="L11" s="268"/>
      <c r="M11" s="168"/>
      <c r="N11" s="304"/>
      <c r="O11" s="268"/>
      <c r="P11" s="292"/>
      <c r="Q11" s="292"/>
      <c r="R11" s="269"/>
      <c r="S11" s="144"/>
      <c r="T11" s="270"/>
      <c r="U11" s="168"/>
      <c r="V11" s="271"/>
      <c r="W11" s="268"/>
      <c r="X11" s="168"/>
      <c r="Y11" s="271"/>
      <c r="Z11" s="268"/>
      <c r="AA11" s="168"/>
      <c r="AB11" s="271"/>
      <c r="AC11" s="268"/>
      <c r="AD11" s="106"/>
      <c r="AE11" s="306" t="str">
        <f t="shared" si="0"/>
        <v/>
      </c>
      <c r="AF11" s="306" t="str">
        <f t="shared" si="1"/>
        <v/>
      </c>
      <c r="AG11" s="311"/>
      <c r="AH11" s="177" t="s">
        <v>401</v>
      </c>
      <c r="AI11" s="311"/>
      <c r="AJ11" s="177" t="s">
        <v>401</v>
      </c>
      <c r="AK11" s="311"/>
      <c r="AL11" s="177" t="s">
        <v>401</v>
      </c>
      <c r="AN11" s="65" t="s">
        <v>290</v>
      </c>
      <c r="AO11" s="200"/>
      <c r="AP11" s="195"/>
    </row>
    <row r="12" spans="1:54" ht="18" customHeight="1">
      <c r="A12" s="148" t="str">
        <f t="shared" si="2"/>
        <v/>
      </c>
      <c r="B12" s="153"/>
      <c r="C12" s="69"/>
      <c r="D12" s="70"/>
      <c r="E12" s="71"/>
      <c r="F12" s="119"/>
      <c r="G12" s="213"/>
      <c r="H12" s="213" t="s">
        <v>258</v>
      </c>
      <c r="I12" s="267"/>
      <c r="J12" s="168"/>
      <c r="K12" s="304"/>
      <c r="L12" s="268"/>
      <c r="M12" s="168"/>
      <c r="N12" s="304"/>
      <c r="O12" s="268"/>
      <c r="P12" s="292"/>
      <c r="Q12" s="292"/>
      <c r="R12" s="269"/>
      <c r="S12" s="144"/>
      <c r="T12" s="270"/>
      <c r="U12" s="168"/>
      <c r="V12" s="271"/>
      <c r="W12" s="268"/>
      <c r="X12" s="168"/>
      <c r="Y12" s="271"/>
      <c r="Z12" s="268"/>
      <c r="AA12" s="168"/>
      <c r="AB12" s="271"/>
      <c r="AC12" s="268"/>
      <c r="AD12" s="106"/>
      <c r="AE12" s="306" t="str">
        <f t="shared" si="0"/>
        <v/>
      </c>
      <c r="AF12" s="306" t="str">
        <f t="shared" si="1"/>
        <v/>
      </c>
      <c r="AG12" s="311"/>
      <c r="AH12" s="177" t="s">
        <v>401</v>
      </c>
      <c r="AI12" s="311"/>
      <c r="AJ12" s="177" t="s">
        <v>401</v>
      </c>
      <c r="AK12" s="311"/>
      <c r="AL12" s="177" t="s">
        <v>401</v>
      </c>
      <c r="AN12" s="65" t="s">
        <v>325</v>
      </c>
      <c r="AO12" s="198" t="s">
        <v>410</v>
      </c>
      <c r="AP12" s="202" t="s">
        <v>411</v>
      </c>
    </row>
    <row r="13" spans="1:54" ht="18" customHeight="1">
      <c r="A13" s="148" t="str">
        <f t="shared" si="2"/>
        <v/>
      </c>
      <c r="B13" s="153"/>
      <c r="C13" s="69"/>
      <c r="D13" s="70"/>
      <c r="E13" s="71"/>
      <c r="F13" s="119"/>
      <c r="G13" s="213"/>
      <c r="H13" s="213" t="s">
        <v>258</v>
      </c>
      <c r="I13" s="267"/>
      <c r="J13" s="168"/>
      <c r="K13" s="304"/>
      <c r="L13" s="268"/>
      <c r="M13" s="168"/>
      <c r="N13" s="304"/>
      <c r="O13" s="268"/>
      <c r="P13" s="292"/>
      <c r="Q13" s="292"/>
      <c r="R13" s="269"/>
      <c r="S13" s="144"/>
      <c r="T13" s="270"/>
      <c r="U13" s="168"/>
      <c r="V13" s="271"/>
      <c r="W13" s="268"/>
      <c r="X13" s="168"/>
      <c r="Y13" s="271"/>
      <c r="Z13" s="268"/>
      <c r="AA13" s="168"/>
      <c r="AB13" s="271"/>
      <c r="AC13" s="268"/>
      <c r="AD13" s="106"/>
      <c r="AE13" s="306" t="str">
        <f t="shared" si="0"/>
        <v/>
      </c>
      <c r="AF13" s="306" t="str">
        <f t="shared" si="1"/>
        <v/>
      </c>
      <c r="AG13" s="311"/>
      <c r="AH13" s="177" t="s">
        <v>401</v>
      </c>
      <c r="AI13" s="311"/>
      <c r="AJ13" s="177" t="s">
        <v>401</v>
      </c>
      <c r="AK13" s="311"/>
      <c r="AL13" s="177" t="s">
        <v>401</v>
      </c>
      <c r="AN13" s="66" t="s">
        <v>295</v>
      </c>
      <c r="AO13" s="201" t="s">
        <v>300</v>
      </c>
      <c r="AP13" s="203" t="s">
        <v>412</v>
      </c>
    </row>
    <row r="14" spans="1:54" ht="18" customHeight="1">
      <c r="A14" s="148" t="str">
        <f t="shared" si="2"/>
        <v/>
      </c>
      <c r="B14" s="153"/>
      <c r="C14" s="69"/>
      <c r="D14" s="70"/>
      <c r="E14" s="71"/>
      <c r="F14" s="119"/>
      <c r="G14" s="213"/>
      <c r="H14" s="213" t="s">
        <v>258</v>
      </c>
      <c r="I14" s="267"/>
      <c r="J14" s="168"/>
      <c r="K14" s="304"/>
      <c r="L14" s="268"/>
      <c r="M14" s="168"/>
      <c r="N14" s="304"/>
      <c r="O14" s="268"/>
      <c r="P14" s="292"/>
      <c r="Q14" s="292"/>
      <c r="R14" s="269"/>
      <c r="S14" s="144"/>
      <c r="T14" s="270"/>
      <c r="U14" s="168"/>
      <c r="V14" s="271"/>
      <c r="W14" s="268"/>
      <c r="X14" s="168"/>
      <c r="Y14" s="271"/>
      <c r="Z14" s="268"/>
      <c r="AA14" s="168"/>
      <c r="AB14" s="271"/>
      <c r="AC14" s="268"/>
      <c r="AD14" s="106"/>
      <c r="AE14" s="306" t="str">
        <f t="shared" si="0"/>
        <v/>
      </c>
      <c r="AF14" s="306" t="str">
        <f t="shared" si="1"/>
        <v/>
      </c>
      <c r="AG14" s="311"/>
      <c r="AH14" s="177" t="s">
        <v>401</v>
      </c>
      <c r="AI14" s="311"/>
      <c r="AJ14" s="177" t="s">
        <v>401</v>
      </c>
      <c r="AK14" s="311"/>
      <c r="AL14" s="177" t="s">
        <v>401</v>
      </c>
      <c r="AN14" s="66" t="s">
        <v>431</v>
      </c>
      <c r="AO14" s="201" t="s">
        <v>432</v>
      </c>
      <c r="AP14" s="216" t="s">
        <v>433</v>
      </c>
    </row>
    <row r="15" spans="1:54" ht="18" customHeight="1">
      <c r="A15" s="148" t="str">
        <f t="shared" si="2"/>
        <v/>
      </c>
      <c r="B15" s="153"/>
      <c r="C15" s="69"/>
      <c r="D15" s="70"/>
      <c r="E15" s="71"/>
      <c r="F15" s="119"/>
      <c r="G15" s="213"/>
      <c r="H15" s="213" t="s">
        <v>258</v>
      </c>
      <c r="I15" s="267"/>
      <c r="J15" s="168"/>
      <c r="K15" s="304"/>
      <c r="L15" s="268"/>
      <c r="M15" s="168"/>
      <c r="N15" s="304"/>
      <c r="O15" s="268"/>
      <c r="P15" s="292"/>
      <c r="Q15" s="292"/>
      <c r="R15" s="269"/>
      <c r="S15" s="144"/>
      <c r="T15" s="270"/>
      <c r="U15" s="168"/>
      <c r="V15" s="271"/>
      <c r="W15" s="268"/>
      <c r="X15" s="168"/>
      <c r="Y15" s="271"/>
      <c r="Z15" s="268"/>
      <c r="AA15" s="168"/>
      <c r="AB15" s="271"/>
      <c r="AC15" s="268"/>
      <c r="AD15" s="106"/>
      <c r="AE15" s="306" t="str">
        <f t="shared" si="0"/>
        <v/>
      </c>
      <c r="AF15" s="306" t="str">
        <f t="shared" si="1"/>
        <v/>
      </c>
      <c r="AG15" s="311"/>
      <c r="AH15" s="177" t="s">
        <v>401</v>
      </c>
      <c r="AI15" s="311"/>
      <c r="AJ15" s="177" t="s">
        <v>401</v>
      </c>
      <c r="AK15" s="311"/>
      <c r="AL15" s="177" t="s">
        <v>401</v>
      </c>
    </row>
    <row r="16" spans="1:54" ht="18" customHeight="1">
      <c r="A16" s="148" t="str">
        <f t="shared" si="2"/>
        <v/>
      </c>
      <c r="B16" s="153"/>
      <c r="C16" s="69"/>
      <c r="D16" s="70"/>
      <c r="E16" s="71"/>
      <c r="F16" s="119"/>
      <c r="G16" s="213"/>
      <c r="H16" s="213" t="s">
        <v>258</v>
      </c>
      <c r="I16" s="267"/>
      <c r="J16" s="168"/>
      <c r="K16" s="304"/>
      <c r="L16" s="268"/>
      <c r="M16" s="168"/>
      <c r="N16" s="304"/>
      <c r="O16" s="268"/>
      <c r="P16" s="292"/>
      <c r="Q16" s="292"/>
      <c r="R16" s="269"/>
      <c r="S16" s="144"/>
      <c r="T16" s="270"/>
      <c r="U16" s="168"/>
      <c r="V16" s="271"/>
      <c r="W16" s="268"/>
      <c r="X16" s="168"/>
      <c r="Y16" s="271"/>
      <c r="Z16" s="268"/>
      <c r="AA16" s="168"/>
      <c r="AB16" s="271"/>
      <c r="AC16" s="268"/>
      <c r="AD16" s="106"/>
      <c r="AE16" s="306" t="str">
        <f t="shared" si="0"/>
        <v/>
      </c>
      <c r="AF16" s="306" t="str">
        <f t="shared" si="1"/>
        <v/>
      </c>
      <c r="AG16" s="311"/>
      <c r="AH16" s="177" t="s">
        <v>401</v>
      </c>
      <c r="AI16" s="311"/>
      <c r="AJ16" s="177" t="s">
        <v>401</v>
      </c>
      <c r="AK16" s="311"/>
      <c r="AL16" s="177" t="s">
        <v>401</v>
      </c>
    </row>
    <row r="17" spans="1:38" ht="18" customHeight="1">
      <c r="A17" s="148" t="str">
        <f t="shared" si="2"/>
        <v/>
      </c>
      <c r="B17" s="153"/>
      <c r="C17" s="69"/>
      <c r="D17" s="70"/>
      <c r="E17" s="71"/>
      <c r="F17" s="119"/>
      <c r="G17" s="213"/>
      <c r="H17" s="213" t="s">
        <v>258</v>
      </c>
      <c r="I17" s="267"/>
      <c r="J17" s="168"/>
      <c r="K17" s="304"/>
      <c r="L17" s="268"/>
      <c r="M17" s="168"/>
      <c r="N17" s="304"/>
      <c r="O17" s="268"/>
      <c r="P17" s="292"/>
      <c r="Q17" s="292"/>
      <c r="R17" s="269"/>
      <c r="S17" s="144"/>
      <c r="T17" s="270"/>
      <c r="U17" s="168"/>
      <c r="V17" s="271"/>
      <c r="W17" s="268"/>
      <c r="X17" s="168"/>
      <c r="Y17" s="271"/>
      <c r="Z17" s="268"/>
      <c r="AA17" s="168"/>
      <c r="AB17" s="271"/>
      <c r="AC17" s="268"/>
      <c r="AD17" s="106"/>
      <c r="AE17" s="306" t="str">
        <f t="shared" si="0"/>
        <v/>
      </c>
      <c r="AF17" s="306" t="str">
        <f t="shared" si="1"/>
        <v/>
      </c>
      <c r="AG17" s="311"/>
      <c r="AH17" s="177" t="s">
        <v>401</v>
      </c>
      <c r="AI17" s="311"/>
      <c r="AJ17" s="177" t="s">
        <v>401</v>
      </c>
      <c r="AK17" s="311"/>
      <c r="AL17" s="177" t="s">
        <v>401</v>
      </c>
    </row>
    <row r="18" spans="1:38" ht="18" customHeight="1">
      <c r="A18" s="148" t="str">
        <f t="shared" si="2"/>
        <v/>
      </c>
      <c r="B18" s="153"/>
      <c r="C18" s="69"/>
      <c r="D18" s="70"/>
      <c r="E18" s="71"/>
      <c r="F18" s="119"/>
      <c r="G18" s="213"/>
      <c r="H18" s="213" t="s">
        <v>258</v>
      </c>
      <c r="I18" s="267"/>
      <c r="J18" s="168"/>
      <c r="K18" s="304"/>
      <c r="L18" s="268"/>
      <c r="M18" s="168"/>
      <c r="N18" s="304"/>
      <c r="O18" s="268"/>
      <c r="P18" s="292"/>
      <c r="Q18" s="292"/>
      <c r="R18" s="269"/>
      <c r="S18" s="144"/>
      <c r="T18" s="270"/>
      <c r="U18" s="168"/>
      <c r="V18" s="271"/>
      <c r="W18" s="268"/>
      <c r="X18" s="168"/>
      <c r="Y18" s="271"/>
      <c r="Z18" s="268"/>
      <c r="AA18" s="168"/>
      <c r="AB18" s="271"/>
      <c r="AC18" s="268"/>
      <c r="AD18" s="106"/>
      <c r="AE18" s="306" t="str">
        <f t="shared" si="0"/>
        <v/>
      </c>
      <c r="AF18" s="306" t="str">
        <f t="shared" si="1"/>
        <v/>
      </c>
      <c r="AG18" s="311"/>
      <c r="AH18" s="177" t="s">
        <v>401</v>
      </c>
      <c r="AI18" s="311"/>
      <c r="AJ18" s="177" t="s">
        <v>401</v>
      </c>
      <c r="AK18" s="311"/>
      <c r="AL18" s="177" t="s">
        <v>401</v>
      </c>
    </row>
    <row r="19" spans="1:38" ht="18" customHeight="1">
      <c r="A19" s="148" t="str">
        <f t="shared" si="2"/>
        <v/>
      </c>
      <c r="B19" s="153"/>
      <c r="C19" s="69"/>
      <c r="D19" s="70"/>
      <c r="E19" s="71"/>
      <c r="F19" s="119"/>
      <c r="G19" s="213"/>
      <c r="H19" s="213" t="s">
        <v>258</v>
      </c>
      <c r="I19" s="267"/>
      <c r="J19" s="168"/>
      <c r="K19" s="304"/>
      <c r="L19" s="268"/>
      <c r="M19" s="168"/>
      <c r="N19" s="304"/>
      <c r="O19" s="268"/>
      <c r="P19" s="292"/>
      <c r="Q19" s="292"/>
      <c r="R19" s="269"/>
      <c r="S19" s="144"/>
      <c r="T19" s="270"/>
      <c r="U19" s="168"/>
      <c r="V19" s="271"/>
      <c r="W19" s="268"/>
      <c r="X19" s="168"/>
      <c r="Y19" s="271"/>
      <c r="Z19" s="268"/>
      <c r="AA19" s="168"/>
      <c r="AB19" s="271"/>
      <c r="AC19" s="268"/>
      <c r="AD19" s="106"/>
      <c r="AE19" s="306" t="str">
        <f t="shared" si="0"/>
        <v/>
      </c>
      <c r="AF19" s="306" t="str">
        <f t="shared" si="1"/>
        <v/>
      </c>
      <c r="AG19" s="311"/>
      <c r="AH19" s="177" t="s">
        <v>401</v>
      </c>
      <c r="AI19" s="311"/>
      <c r="AJ19" s="177" t="s">
        <v>401</v>
      </c>
      <c r="AK19" s="311"/>
      <c r="AL19" s="177" t="s">
        <v>401</v>
      </c>
    </row>
    <row r="20" spans="1:38" ht="18" customHeight="1">
      <c r="A20" s="148" t="str">
        <f t="shared" si="2"/>
        <v/>
      </c>
      <c r="B20" s="153"/>
      <c r="C20" s="69"/>
      <c r="D20" s="70"/>
      <c r="E20" s="71"/>
      <c r="F20" s="119"/>
      <c r="G20" s="213"/>
      <c r="H20" s="213" t="s">
        <v>258</v>
      </c>
      <c r="I20" s="267"/>
      <c r="J20" s="168"/>
      <c r="K20" s="304"/>
      <c r="L20" s="268"/>
      <c r="M20" s="168"/>
      <c r="N20" s="304"/>
      <c r="O20" s="268"/>
      <c r="P20" s="292"/>
      <c r="Q20" s="292"/>
      <c r="R20" s="269"/>
      <c r="S20" s="144"/>
      <c r="T20" s="270"/>
      <c r="U20" s="168"/>
      <c r="V20" s="271"/>
      <c r="W20" s="268"/>
      <c r="X20" s="168"/>
      <c r="Y20" s="271"/>
      <c r="Z20" s="268"/>
      <c r="AA20" s="168"/>
      <c r="AB20" s="271"/>
      <c r="AC20" s="268"/>
      <c r="AD20" s="106"/>
      <c r="AE20" s="306" t="str">
        <f t="shared" si="0"/>
        <v/>
      </c>
      <c r="AF20" s="306" t="str">
        <f t="shared" si="1"/>
        <v/>
      </c>
      <c r="AG20" s="311"/>
      <c r="AH20" s="177" t="s">
        <v>401</v>
      </c>
      <c r="AI20" s="311"/>
      <c r="AJ20" s="177" t="s">
        <v>401</v>
      </c>
      <c r="AK20" s="311"/>
      <c r="AL20" s="177" t="s">
        <v>401</v>
      </c>
    </row>
    <row r="21" spans="1:38" ht="18" customHeight="1">
      <c r="A21" s="148" t="str">
        <f t="shared" si="2"/>
        <v/>
      </c>
      <c r="B21" s="153"/>
      <c r="C21" s="69"/>
      <c r="D21" s="70"/>
      <c r="E21" s="71"/>
      <c r="F21" s="119"/>
      <c r="G21" s="213"/>
      <c r="H21" s="213" t="s">
        <v>258</v>
      </c>
      <c r="I21" s="267"/>
      <c r="J21" s="168"/>
      <c r="K21" s="304"/>
      <c r="L21" s="268"/>
      <c r="M21" s="168"/>
      <c r="N21" s="304"/>
      <c r="O21" s="268"/>
      <c r="P21" s="292"/>
      <c r="Q21" s="292"/>
      <c r="R21" s="269"/>
      <c r="S21" s="144"/>
      <c r="T21" s="270"/>
      <c r="U21" s="168"/>
      <c r="V21" s="271"/>
      <c r="W21" s="268"/>
      <c r="X21" s="168"/>
      <c r="Y21" s="271"/>
      <c r="Z21" s="268"/>
      <c r="AA21" s="168"/>
      <c r="AB21" s="271"/>
      <c r="AC21" s="268"/>
      <c r="AD21" s="106"/>
      <c r="AE21" s="306" t="str">
        <f t="shared" si="0"/>
        <v/>
      </c>
      <c r="AF21" s="306" t="str">
        <f t="shared" si="1"/>
        <v/>
      </c>
      <c r="AG21" s="311"/>
      <c r="AH21" s="177" t="s">
        <v>401</v>
      </c>
      <c r="AI21" s="311"/>
      <c r="AJ21" s="177" t="s">
        <v>401</v>
      </c>
      <c r="AK21" s="311"/>
      <c r="AL21" s="177" t="s">
        <v>401</v>
      </c>
    </row>
    <row r="22" spans="1:38" ht="18" customHeight="1">
      <c r="A22" s="148" t="str">
        <f t="shared" si="2"/>
        <v/>
      </c>
      <c r="B22" s="153"/>
      <c r="C22" s="69"/>
      <c r="D22" s="70"/>
      <c r="E22" s="71"/>
      <c r="F22" s="119"/>
      <c r="G22" s="213"/>
      <c r="H22" s="213" t="s">
        <v>258</v>
      </c>
      <c r="I22" s="267"/>
      <c r="J22" s="168"/>
      <c r="K22" s="304"/>
      <c r="L22" s="268"/>
      <c r="M22" s="168"/>
      <c r="N22" s="304"/>
      <c r="O22" s="268"/>
      <c r="P22" s="292"/>
      <c r="Q22" s="292"/>
      <c r="R22" s="269"/>
      <c r="S22" s="144"/>
      <c r="T22" s="270"/>
      <c r="U22" s="168"/>
      <c r="V22" s="271"/>
      <c r="W22" s="268"/>
      <c r="X22" s="168"/>
      <c r="Y22" s="271"/>
      <c r="Z22" s="268"/>
      <c r="AA22" s="168"/>
      <c r="AB22" s="271"/>
      <c r="AC22" s="268"/>
      <c r="AD22" s="106"/>
      <c r="AE22" s="306" t="str">
        <f t="shared" si="0"/>
        <v/>
      </c>
      <c r="AF22" s="306" t="str">
        <f t="shared" si="1"/>
        <v/>
      </c>
      <c r="AG22" s="311"/>
      <c r="AH22" s="177" t="s">
        <v>401</v>
      </c>
      <c r="AI22" s="311"/>
      <c r="AJ22" s="177" t="s">
        <v>401</v>
      </c>
      <c r="AK22" s="311"/>
      <c r="AL22" s="177" t="s">
        <v>401</v>
      </c>
    </row>
    <row r="23" spans="1:38" ht="18" customHeight="1">
      <c r="A23" s="148" t="str">
        <f t="shared" si="2"/>
        <v/>
      </c>
      <c r="B23" s="153"/>
      <c r="C23" s="69"/>
      <c r="D23" s="70"/>
      <c r="E23" s="71"/>
      <c r="F23" s="119"/>
      <c r="G23" s="213"/>
      <c r="H23" s="213" t="s">
        <v>258</v>
      </c>
      <c r="I23" s="267"/>
      <c r="J23" s="168"/>
      <c r="K23" s="304"/>
      <c r="L23" s="268"/>
      <c r="M23" s="168"/>
      <c r="N23" s="304"/>
      <c r="O23" s="268"/>
      <c r="P23" s="292"/>
      <c r="Q23" s="292"/>
      <c r="R23" s="269"/>
      <c r="S23" s="144"/>
      <c r="T23" s="270"/>
      <c r="U23" s="168"/>
      <c r="V23" s="271"/>
      <c r="W23" s="268"/>
      <c r="X23" s="168"/>
      <c r="Y23" s="271"/>
      <c r="Z23" s="268"/>
      <c r="AA23" s="168"/>
      <c r="AB23" s="271"/>
      <c r="AC23" s="268"/>
      <c r="AD23" s="106"/>
      <c r="AE23" s="306" t="str">
        <f t="shared" si="0"/>
        <v/>
      </c>
      <c r="AF23" s="306" t="str">
        <f t="shared" si="1"/>
        <v/>
      </c>
      <c r="AG23" s="311"/>
      <c r="AH23" s="177" t="s">
        <v>401</v>
      </c>
      <c r="AI23" s="311"/>
      <c r="AJ23" s="177" t="s">
        <v>401</v>
      </c>
      <c r="AK23" s="311"/>
      <c r="AL23" s="177" t="s">
        <v>401</v>
      </c>
    </row>
    <row r="24" spans="1:38" ht="18" customHeight="1">
      <c r="A24" s="148" t="str">
        <f t="shared" si="2"/>
        <v/>
      </c>
      <c r="B24" s="153"/>
      <c r="C24" s="72"/>
      <c r="D24" s="70"/>
      <c r="E24" s="71"/>
      <c r="F24" s="119"/>
      <c r="G24" s="213"/>
      <c r="H24" s="213" t="s">
        <v>258</v>
      </c>
      <c r="I24" s="267"/>
      <c r="J24" s="168"/>
      <c r="K24" s="304"/>
      <c r="L24" s="268"/>
      <c r="M24" s="168"/>
      <c r="N24" s="304"/>
      <c r="O24" s="268"/>
      <c r="P24" s="292"/>
      <c r="Q24" s="292"/>
      <c r="R24" s="269"/>
      <c r="S24" s="144"/>
      <c r="T24" s="270"/>
      <c r="U24" s="168"/>
      <c r="V24" s="271"/>
      <c r="W24" s="268"/>
      <c r="X24" s="168"/>
      <c r="Y24" s="271"/>
      <c r="Z24" s="268"/>
      <c r="AA24" s="168"/>
      <c r="AB24" s="271"/>
      <c r="AC24" s="268"/>
      <c r="AD24" s="106"/>
      <c r="AE24" s="306" t="str">
        <f t="shared" si="0"/>
        <v/>
      </c>
      <c r="AF24" s="306" t="str">
        <f t="shared" si="1"/>
        <v/>
      </c>
      <c r="AG24" s="311"/>
      <c r="AH24" s="177" t="s">
        <v>401</v>
      </c>
      <c r="AI24" s="311"/>
      <c r="AJ24" s="177" t="s">
        <v>401</v>
      </c>
      <c r="AK24" s="311"/>
      <c r="AL24" s="177" t="s">
        <v>401</v>
      </c>
    </row>
    <row r="25" spans="1:38" ht="18" customHeight="1">
      <c r="A25" s="148" t="str">
        <f t="shared" si="2"/>
        <v/>
      </c>
      <c r="B25" s="153"/>
      <c r="C25" s="69"/>
      <c r="D25" s="70"/>
      <c r="E25" s="71"/>
      <c r="F25" s="119"/>
      <c r="G25" s="213"/>
      <c r="H25" s="213" t="s">
        <v>258</v>
      </c>
      <c r="I25" s="267"/>
      <c r="J25" s="168"/>
      <c r="K25" s="304"/>
      <c r="L25" s="268"/>
      <c r="M25" s="168"/>
      <c r="N25" s="304"/>
      <c r="O25" s="268"/>
      <c r="P25" s="292"/>
      <c r="Q25" s="292"/>
      <c r="R25" s="269"/>
      <c r="S25" s="144"/>
      <c r="T25" s="270"/>
      <c r="U25" s="168"/>
      <c r="V25" s="271"/>
      <c r="W25" s="268"/>
      <c r="X25" s="168"/>
      <c r="Y25" s="271"/>
      <c r="Z25" s="268"/>
      <c r="AA25" s="168"/>
      <c r="AB25" s="271"/>
      <c r="AC25" s="268"/>
      <c r="AD25" s="106"/>
      <c r="AE25" s="306" t="str">
        <f t="shared" si="0"/>
        <v/>
      </c>
      <c r="AF25" s="306" t="str">
        <f t="shared" si="1"/>
        <v/>
      </c>
      <c r="AG25" s="311"/>
      <c r="AH25" s="177" t="s">
        <v>401</v>
      </c>
      <c r="AI25" s="311"/>
      <c r="AJ25" s="177" t="s">
        <v>401</v>
      </c>
      <c r="AK25" s="311"/>
      <c r="AL25" s="177" t="s">
        <v>401</v>
      </c>
    </row>
    <row r="26" spans="1:38" ht="18" customHeight="1">
      <c r="A26" s="148" t="str">
        <f t="shared" si="2"/>
        <v/>
      </c>
      <c r="B26" s="153"/>
      <c r="C26" s="69"/>
      <c r="D26" s="70"/>
      <c r="E26" s="71"/>
      <c r="F26" s="119"/>
      <c r="G26" s="213"/>
      <c r="H26" s="213" t="s">
        <v>258</v>
      </c>
      <c r="I26" s="267"/>
      <c r="J26" s="168"/>
      <c r="K26" s="304"/>
      <c r="L26" s="268"/>
      <c r="M26" s="168"/>
      <c r="N26" s="304"/>
      <c r="O26" s="268"/>
      <c r="P26" s="292"/>
      <c r="Q26" s="292"/>
      <c r="R26" s="269"/>
      <c r="S26" s="144"/>
      <c r="T26" s="270"/>
      <c r="U26" s="168"/>
      <c r="V26" s="271"/>
      <c r="W26" s="268"/>
      <c r="X26" s="168"/>
      <c r="Y26" s="271"/>
      <c r="Z26" s="268"/>
      <c r="AA26" s="168"/>
      <c r="AB26" s="271"/>
      <c r="AC26" s="268"/>
      <c r="AD26" s="106"/>
      <c r="AE26" s="306" t="str">
        <f t="shared" si="0"/>
        <v/>
      </c>
      <c r="AF26" s="306" t="str">
        <f t="shared" si="1"/>
        <v/>
      </c>
      <c r="AG26" s="311"/>
      <c r="AH26" s="177" t="s">
        <v>401</v>
      </c>
      <c r="AI26" s="311"/>
      <c r="AJ26" s="177" t="s">
        <v>401</v>
      </c>
      <c r="AK26" s="311"/>
      <c r="AL26" s="177" t="s">
        <v>401</v>
      </c>
    </row>
    <row r="27" spans="1:38" ht="18" customHeight="1">
      <c r="A27" s="148" t="str">
        <f t="shared" si="2"/>
        <v/>
      </c>
      <c r="B27" s="153"/>
      <c r="C27" s="69"/>
      <c r="D27" s="70"/>
      <c r="E27" s="71"/>
      <c r="F27" s="119"/>
      <c r="G27" s="213"/>
      <c r="H27" s="213" t="s">
        <v>258</v>
      </c>
      <c r="I27" s="267"/>
      <c r="J27" s="168"/>
      <c r="K27" s="304"/>
      <c r="L27" s="268"/>
      <c r="M27" s="168"/>
      <c r="N27" s="304"/>
      <c r="O27" s="268"/>
      <c r="P27" s="292"/>
      <c r="Q27" s="292"/>
      <c r="R27" s="269"/>
      <c r="S27" s="144"/>
      <c r="T27" s="270"/>
      <c r="U27" s="168"/>
      <c r="V27" s="271"/>
      <c r="W27" s="268"/>
      <c r="X27" s="168"/>
      <c r="Y27" s="271"/>
      <c r="Z27" s="268"/>
      <c r="AA27" s="168"/>
      <c r="AB27" s="271"/>
      <c r="AC27" s="268"/>
      <c r="AD27" s="106"/>
      <c r="AE27" s="306" t="str">
        <f t="shared" si="0"/>
        <v/>
      </c>
      <c r="AF27" s="306" t="str">
        <f t="shared" si="1"/>
        <v/>
      </c>
      <c r="AG27" s="311"/>
      <c r="AH27" s="177" t="s">
        <v>401</v>
      </c>
      <c r="AI27" s="311"/>
      <c r="AJ27" s="177" t="s">
        <v>401</v>
      </c>
      <c r="AK27" s="311"/>
      <c r="AL27" s="177" t="s">
        <v>401</v>
      </c>
    </row>
    <row r="28" spans="1:38" ht="18" customHeight="1">
      <c r="A28" s="148" t="str">
        <f t="shared" si="2"/>
        <v/>
      </c>
      <c r="B28" s="153"/>
      <c r="C28" s="69"/>
      <c r="D28" s="70"/>
      <c r="E28" s="71"/>
      <c r="F28" s="119"/>
      <c r="G28" s="213"/>
      <c r="H28" s="213" t="s">
        <v>258</v>
      </c>
      <c r="I28" s="267"/>
      <c r="J28" s="168"/>
      <c r="K28" s="304"/>
      <c r="L28" s="268"/>
      <c r="M28" s="168"/>
      <c r="N28" s="304"/>
      <c r="O28" s="268"/>
      <c r="P28" s="292"/>
      <c r="Q28" s="292"/>
      <c r="R28" s="269"/>
      <c r="S28" s="144"/>
      <c r="T28" s="270"/>
      <c r="U28" s="168"/>
      <c r="V28" s="271"/>
      <c r="W28" s="268"/>
      <c r="X28" s="168"/>
      <c r="Y28" s="271"/>
      <c r="Z28" s="268"/>
      <c r="AA28" s="168"/>
      <c r="AB28" s="271"/>
      <c r="AC28" s="268"/>
      <c r="AD28" s="106"/>
      <c r="AE28" s="306" t="str">
        <f t="shared" si="0"/>
        <v/>
      </c>
      <c r="AF28" s="306" t="str">
        <f t="shared" si="1"/>
        <v/>
      </c>
      <c r="AG28" s="311"/>
      <c r="AH28" s="177" t="s">
        <v>401</v>
      </c>
      <c r="AI28" s="311"/>
      <c r="AJ28" s="177" t="s">
        <v>401</v>
      </c>
      <c r="AK28" s="311"/>
      <c r="AL28" s="177" t="s">
        <v>401</v>
      </c>
    </row>
    <row r="29" spans="1:38" ht="18" customHeight="1">
      <c r="A29" s="148" t="str">
        <f t="shared" si="2"/>
        <v/>
      </c>
      <c r="B29" s="153"/>
      <c r="C29" s="69"/>
      <c r="D29" s="70"/>
      <c r="E29" s="71"/>
      <c r="F29" s="119"/>
      <c r="G29" s="213"/>
      <c r="H29" s="213" t="s">
        <v>258</v>
      </c>
      <c r="I29" s="267"/>
      <c r="J29" s="168"/>
      <c r="K29" s="304"/>
      <c r="L29" s="268"/>
      <c r="M29" s="168"/>
      <c r="N29" s="304"/>
      <c r="O29" s="268"/>
      <c r="P29" s="292"/>
      <c r="Q29" s="292"/>
      <c r="R29" s="269"/>
      <c r="S29" s="144"/>
      <c r="T29" s="270"/>
      <c r="U29" s="168"/>
      <c r="V29" s="271"/>
      <c r="W29" s="268"/>
      <c r="X29" s="168"/>
      <c r="Y29" s="271"/>
      <c r="Z29" s="268"/>
      <c r="AA29" s="168"/>
      <c r="AB29" s="271"/>
      <c r="AC29" s="268"/>
      <c r="AD29" s="106"/>
      <c r="AE29" s="306" t="str">
        <f t="shared" si="0"/>
        <v/>
      </c>
      <c r="AF29" s="306" t="str">
        <f t="shared" si="1"/>
        <v/>
      </c>
      <c r="AG29" s="311"/>
      <c r="AH29" s="177" t="s">
        <v>401</v>
      </c>
      <c r="AI29" s="311"/>
      <c r="AJ29" s="177" t="s">
        <v>401</v>
      </c>
      <c r="AK29" s="311"/>
      <c r="AL29" s="177" t="s">
        <v>401</v>
      </c>
    </row>
    <row r="30" spans="1:38" ht="18" customHeight="1">
      <c r="A30" s="148" t="str">
        <f t="shared" si="2"/>
        <v/>
      </c>
      <c r="B30" s="153"/>
      <c r="C30" s="69"/>
      <c r="D30" s="70"/>
      <c r="E30" s="71"/>
      <c r="F30" s="119"/>
      <c r="G30" s="213"/>
      <c r="H30" s="213" t="s">
        <v>258</v>
      </c>
      <c r="I30" s="267"/>
      <c r="J30" s="168"/>
      <c r="K30" s="304"/>
      <c r="L30" s="268"/>
      <c r="M30" s="168"/>
      <c r="N30" s="304"/>
      <c r="O30" s="268"/>
      <c r="P30" s="292"/>
      <c r="Q30" s="292"/>
      <c r="R30" s="269"/>
      <c r="S30" s="144"/>
      <c r="T30" s="270"/>
      <c r="U30" s="168"/>
      <c r="V30" s="271"/>
      <c r="W30" s="268"/>
      <c r="X30" s="168"/>
      <c r="Y30" s="271"/>
      <c r="Z30" s="268"/>
      <c r="AA30" s="168"/>
      <c r="AB30" s="271"/>
      <c r="AC30" s="268"/>
      <c r="AD30" s="106"/>
      <c r="AE30" s="306" t="str">
        <f t="shared" si="0"/>
        <v/>
      </c>
      <c r="AF30" s="306" t="str">
        <f t="shared" si="1"/>
        <v/>
      </c>
      <c r="AG30" s="311"/>
      <c r="AH30" s="177" t="s">
        <v>401</v>
      </c>
      <c r="AI30" s="311"/>
      <c r="AJ30" s="177" t="s">
        <v>401</v>
      </c>
      <c r="AK30" s="311"/>
      <c r="AL30" s="177" t="s">
        <v>401</v>
      </c>
    </row>
    <row r="31" spans="1:38" ht="18" customHeight="1">
      <c r="A31" s="148" t="str">
        <f t="shared" si="2"/>
        <v/>
      </c>
      <c r="B31" s="153"/>
      <c r="C31" s="69"/>
      <c r="D31" s="70"/>
      <c r="E31" s="71"/>
      <c r="F31" s="119"/>
      <c r="G31" s="213"/>
      <c r="H31" s="213" t="s">
        <v>258</v>
      </c>
      <c r="I31" s="267"/>
      <c r="J31" s="168"/>
      <c r="K31" s="304"/>
      <c r="L31" s="268"/>
      <c r="M31" s="168"/>
      <c r="N31" s="304"/>
      <c r="O31" s="268"/>
      <c r="P31" s="292"/>
      <c r="Q31" s="292"/>
      <c r="R31" s="269"/>
      <c r="S31" s="144"/>
      <c r="T31" s="270"/>
      <c r="U31" s="168"/>
      <c r="V31" s="271"/>
      <c r="W31" s="268"/>
      <c r="X31" s="168"/>
      <c r="Y31" s="271"/>
      <c r="Z31" s="268"/>
      <c r="AA31" s="168"/>
      <c r="AB31" s="271"/>
      <c r="AC31" s="268"/>
      <c r="AD31" s="106"/>
      <c r="AE31" s="306" t="str">
        <f t="shared" si="0"/>
        <v/>
      </c>
      <c r="AF31" s="306" t="str">
        <f t="shared" si="1"/>
        <v/>
      </c>
      <c r="AG31" s="311"/>
      <c r="AH31" s="177" t="s">
        <v>401</v>
      </c>
      <c r="AI31" s="311"/>
      <c r="AJ31" s="177" t="s">
        <v>401</v>
      </c>
      <c r="AK31" s="311"/>
      <c r="AL31" s="177" t="s">
        <v>401</v>
      </c>
    </row>
    <row r="32" spans="1:38" ht="18" customHeight="1">
      <c r="A32" s="148" t="str">
        <f t="shared" si="2"/>
        <v/>
      </c>
      <c r="B32" s="153"/>
      <c r="C32" s="69"/>
      <c r="D32" s="70"/>
      <c r="E32" s="71"/>
      <c r="F32" s="119"/>
      <c r="G32" s="213"/>
      <c r="H32" s="213" t="s">
        <v>258</v>
      </c>
      <c r="I32" s="267"/>
      <c r="J32" s="168"/>
      <c r="K32" s="304"/>
      <c r="L32" s="268"/>
      <c r="M32" s="168"/>
      <c r="N32" s="304"/>
      <c r="O32" s="268"/>
      <c r="P32" s="292"/>
      <c r="Q32" s="292"/>
      <c r="R32" s="269"/>
      <c r="S32" s="144"/>
      <c r="T32" s="270"/>
      <c r="U32" s="168"/>
      <c r="V32" s="271"/>
      <c r="W32" s="268"/>
      <c r="X32" s="168"/>
      <c r="Y32" s="271"/>
      <c r="Z32" s="268"/>
      <c r="AA32" s="168"/>
      <c r="AB32" s="271"/>
      <c r="AC32" s="268"/>
      <c r="AD32" s="106"/>
      <c r="AE32" s="306" t="str">
        <f t="shared" si="0"/>
        <v/>
      </c>
      <c r="AF32" s="306" t="str">
        <f t="shared" si="1"/>
        <v/>
      </c>
      <c r="AG32" s="311"/>
      <c r="AH32" s="177" t="s">
        <v>401</v>
      </c>
      <c r="AI32" s="311"/>
      <c r="AJ32" s="177" t="s">
        <v>401</v>
      </c>
      <c r="AK32" s="311"/>
      <c r="AL32" s="177" t="s">
        <v>401</v>
      </c>
    </row>
    <row r="33" spans="1:38" ht="18" customHeight="1">
      <c r="A33" s="148" t="str">
        <f t="shared" si="2"/>
        <v/>
      </c>
      <c r="B33" s="153"/>
      <c r="C33" s="69"/>
      <c r="D33" s="70"/>
      <c r="E33" s="71"/>
      <c r="F33" s="119"/>
      <c r="G33" s="213"/>
      <c r="H33" s="213" t="s">
        <v>258</v>
      </c>
      <c r="I33" s="267"/>
      <c r="J33" s="168"/>
      <c r="K33" s="304"/>
      <c r="L33" s="268"/>
      <c r="M33" s="168"/>
      <c r="N33" s="304"/>
      <c r="O33" s="268"/>
      <c r="P33" s="292"/>
      <c r="Q33" s="292"/>
      <c r="R33" s="269"/>
      <c r="S33" s="144"/>
      <c r="T33" s="270"/>
      <c r="U33" s="168"/>
      <c r="V33" s="271"/>
      <c r="W33" s="268"/>
      <c r="X33" s="168"/>
      <c r="Y33" s="271"/>
      <c r="Z33" s="268"/>
      <c r="AA33" s="168"/>
      <c r="AB33" s="271"/>
      <c r="AC33" s="268"/>
      <c r="AD33" s="106"/>
      <c r="AE33" s="306" t="str">
        <f t="shared" si="0"/>
        <v/>
      </c>
      <c r="AF33" s="306" t="str">
        <f t="shared" si="1"/>
        <v/>
      </c>
      <c r="AG33" s="311"/>
      <c r="AH33" s="177" t="s">
        <v>401</v>
      </c>
      <c r="AI33" s="311"/>
      <c r="AJ33" s="177" t="s">
        <v>401</v>
      </c>
      <c r="AK33" s="311"/>
      <c r="AL33" s="177" t="s">
        <v>401</v>
      </c>
    </row>
    <row r="34" spans="1:38" ht="18" customHeight="1">
      <c r="A34" s="148" t="str">
        <f t="shared" si="2"/>
        <v/>
      </c>
      <c r="B34" s="153"/>
      <c r="C34" s="69"/>
      <c r="D34" s="70"/>
      <c r="E34" s="71"/>
      <c r="F34" s="119"/>
      <c r="G34" s="213"/>
      <c r="H34" s="213" t="s">
        <v>258</v>
      </c>
      <c r="I34" s="267"/>
      <c r="J34" s="168"/>
      <c r="K34" s="304"/>
      <c r="L34" s="268"/>
      <c r="M34" s="168"/>
      <c r="N34" s="304"/>
      <c r="O34" s="268"/>
      <c r="P34" s="292"/>
      <c r="Q34" s="292"/>
      <c r="R34" s="269"/>
      <c r="S34" s="144"/>
      <c r="T34" s="270"/>
      <c r="U34" s="168"/>
      <c r="V34" s="271"/>
      <c r="W34" s="268"/>
      <c r="X34" s="168"/>
      <c r="Y34" s="271"/>
      <c r="Z34" s="268"/>
      <c r="AA34" s="168"/>
      <c r="AB34" s="271"/>
      <c r="AC34" s="268"/>
      <c r="AD34" s="106"/>
      <c r="AE34" s="306" t="str">
        <f t="shared" si="0"/>
        <v/>
      </c>
      <c r="AF34" s="306" t="str">
        <f t="shared" si="1"/>
        <v/>
      </c>
      <c r="AG34" s="311"/>
      <c r="AH34" s="177" t="s">
        <v>401</v>
      </c>
      <c r="AI34" s="311"/>
      <c r="AJ34" s="177" t="s">
        <v>401</v>
      </c>
      <c r="AK34" s="311"/>
      <c r="AL34" s="177" t="s">
        <v>401</v>
      </c>
    </row>
    <row r="35" spans="1:38" ht="18" customHeight="1">
      <c r="A35" s="148" t="str">
        <f t="shared" si="2"/>
        <v/>
      </c>
      <c r="B35" s="153"/>
      <c r="C35" s="69"/>
      <c r="D35" s="70"/>
      <c r="E35" s="71"/>
      <c r="F35" s="119"/>
      <c r="G35" s="213"/>
      <c r="H35" s="213" t="s">
        <v>258</v>
      </c>
      <c r="I35" s="267"/>
      <c r="J35" s="168"/>
      <c r="K35" s="304"/>
      <c r="L35" s="268"/>
      <c r="M35" s="168"/>
      <c r="N35" s="304"/>
      <c r="O35" s="268"/>
      <c r="P35" s="292"/>
      <c r="Q35" s="292"/>
      <c r="R35" s="269"/>
      <c r="S35" s="144"/>
      <c r="T35" s="270"/>
      <c r="U35" s="168"/>
      <c r="V35" s="271"/>
      <c r="W35" s="268"/>
      <c r="X35" s="168"/>
      <c r="Y35" s="271"/>
      <c r="Z35" s="268"/>
      <c r="AA35" s="168"/>
      <c r="AB35" s="271"/>
      <c r="AC35" s="268"/>
      <c r="AD35" s="106"/>
      <c r="AE35" s="306" t="str">
        <f t="shared" si="0"/>
        <v/>
      </c>
      <c r="AF35" s="306" t="str">
        <f t="shared" si="1"/>
        <v/>
      </c>
      <c r="AG35" s="311"/>
      <c r="AH35" s="177" t="s">
        <v>401</v>
      </c>
      <c r="AI35" s="311"/>
      <c r="AJ35" s="177" t="s">
        <v>401</v>
      </c>
      <c r="AK35" s="311"/>
      <c r="AL35" s="177" t="s">
        <v>401</v>
      </c>
    </row>
    <row r="36" spans="1:38" ht="18" customHeight="1">
      <c r="A36" s="148" t="str">
        <f t="shared" si="2"/>
        <v/>
      </c>
      <c r="B36" s="153"/>
      <c r="C36" s="69"/>
      <c r="D36" s="70"/>
      <c r="E36" s="71"/>
      <c r="F36" s="119"/>
      <c r="G36" s="213"/>
      <c r="H36" s="213" t="s">
        <v>258</v>
      </c>
      <c r="I36" s="267"/>
      <c r="J36" s="168"/>
      <c r="K36" s="304"/>
      <c r="L36" s="268"/>
      <c r="M36" s="168"/>
      <c r="N36" s="304"/>
      <c r="O36" s="268"/>
      <c r="P36" s="292"/>
      <c r="Q36" s="292"/>
      <c r="R36" s="269"/>
      <c r="S36" s="144"/>
      <c r="T36" s="270"/>
      <c r="U36" s="168"/>
      <c r="V36" s="271"/>
      <c r="W36" s="268"/>
      <c r="X36" s="168"/>
      <c r="Y36" s="271"/>
      <c r="Z36" s="268"/>
      <c r="AA36" s="168"/>
      <c r="AB36" s="271"/>
      <c r="AC36" s="268"/>
      <c r="AD36" s="106"/>
      <c r="AE36" s="306" t="str">
        <f t="shared" si="0"/>
        <v/>
      </c>
      <c r="AF36" s="306" t="str">
        <f t="shared" si="1"/>
        <v/>
      </c>
      <c r="AG36" s="311"/>
      <c r="AH36" s="177" t="s">
        <v>401</v>
      </c>
      <c r="AI36" s="311"/>
      <c r="AJ36" s="177" t="s">
        <v>401</v>
      </c>
      <c r="AK36" s="311"/>
      <c r="AL36" s="177" t="s">
        <v>401</v>
      </c>
    </row>
    <row r="37" spans="1:38" ht="18" customHeight="1">
      <c r="A37" s="148" t="str">
        <f t="shared" si="2"/>
        <v/>
      </c>
      <c r="B37" s="153"/>
      <c r="C37" s="69"/>
      <c r="D37" s="70"/>
      <c r="E37" s="71"/>
      <c r="F37" s="119"/>
      <c r="G37" s="213"/>
      <c r="H37" s="213" t="s">
        <v>258</v>
      </c>
      <c r="I37" s="267"/>
      <c r="J37" s="168"/>
      <c r="K37" s="304"/>
      <c r="L37" s="268"/>
      <c r="M37" s="168"/>
      <c r="N37" s="304"/>
      <c r="O37" s="268"/>
      <c r="P37" s="292"/>
      <c r="Q37" s="292"/>
      <c r="R37" s="269"/>
      <c r="S37" s="144"/>
      <c r="T37" s="270"/>
      <c r="U37" s="168"/>
      <c r="V37" s="271"/>
      <c r="W37" s="268"/>
      <c r="X37" s="168"/>
      <c r="Y37" s="271"/>
      <c r="Z37" s="268"/>
      <c r="AA37" s="168"/>
      <c r="AB37" s="271"/>
      <c r="AC37" s="268"/>
      <c r="AD37" s="106"/>
      <c r="AE37" s="306" t="str">
        <f t="shared" si="0"/>
        <v/>
      </c>
      <c r="AF37" s="306" t="str">
        <f t="shared" si="1"/>
        <v/>
      </c>
      <c r="AG37" s="311"/>
      <c r="AH37" s="177" t="s">
        <v>401</v>
      </c>
      <c r="AI37" s="311"/>
      <c r="AJ37" s="177" t="s">
        <v>401</v>
      </c>
      <c r="AK37" s="311"/>
      <c r="AL37" s="177" t="s">
        <v>401</v>
      </c>
    </row>
    <row r="38" spans="1:38" ht="18" customHeight="1">
      <c r="A38" s="148" t="str">
        <f t="shared" si="2"/>
        <v/>
      </c>
      <c r="B38" s="153"/>
      <c r="C38" s="69"/>
      <c r="D38" s="70"/>
      <c r="E38" s="71"/>
      <c r="F38" s="119"/>
      <c r="G38" s="213"/>
      <c r="H38" s="213" t="s">
        <v>258</v>
      </c>
      <c r="I38" s="267"/>
      <c r="J38" s="168"/>
      <c r="K38" s="304"/>
      <c r="L38" s="268"/>
      <c r="M38" s="168"/>
      <c r="N38" s="304"/>
      <c r="O38" s="268"/>
      <c r="P38" s="292"/>
      <c r="Q38" s="292"/>
      <c r="R38" s="269"/>
      <c r="S38" s="144"/>
      <c r="T38" s="270"/>
      <c r="U38" s="168"/>
      <c r="V38" s="271"/>
      <c r="W38" s="268"/>
      <c r="X38" s="168"/>
      <c r="Y38" s="271"/>
      <c r="Z38" s="268"/>
      <c r="AA38" s="168"/>
      <c r="AB38" s="271"/>
      <c r="AC38" s="268"/>
      <c r="AD38" s="106"/>
      <c r="AE38" s="306" t="str">
        <f t="shared" si="0"/>
        <v/>
      </c>
      <c r="AF38" s="306" t="str">
        <f t="shared" si="1"/>
        <v/>
      </c>
      <c r="AG38" s="311"/>
      <c r="AH38" s="177" t="s">
        <v>401</v>
      </c>
      <c r="AI38" s="311"/>
      <c r="AJ38" s="177" t="s">
        <v>401</v>
      </c>
      <c r="AK38" s="311"/>
      <c r="AL38" s="177" t="s">
        <v>401</v>
      </c>
    </row>
    <row r="39" spans="1:38" ht="18" customHeight="1">
      <c r="A39" s="148" t="str">
        <f t="shared" si="2"/>
        <v/>
      </c>
      <c r="B39" s="153"/>
      <c r="C39" s="69"/>
      <c r="D39" s="70"/>
      <c r="E39" s="71"/>
      <c r="F39" s="119"/>
      <c r="G39" s="213"/>
      <c r="H39" s="213" t="s">
        <v>258</v>
      </c>
      <c r="I39" s="267"/>
      <c r="J39" s="168"/>
      <c r="K39" s="304"/>
      <c r="L39" s="268"/>
      <c r="M39" s="168"/>
      <c r="N39" s="304"/>
      <c r="O39" s="268"/>
      <c r="P39" s="292"/>
      <c r="Q39" s="292"/>
      <c r="R39" s="269"/>
      <c r="S39" s="144"/>
      <c r="T39" s="270"/>
      <c r="U39" s="168"/>
      <c r="V39" s="271"/>
      <c r="W39" s="268"/>
      <c r="X39" s="168"/>
      <c r="Y39" s="271"/>
      <c r="Z39" s="268"/>
      <c r="AA39" s="168"/>
      <c r="AB39" s="271"/>
      <c r="AC39" s="268"/>
      <c r="AD39" s="106"/>
      <c r="AE39" s="306" t="str">
        <f t="shared" si="0"/>
        <v/>
      </c>
      <c r="AF39" s="306" t="str">
        <f t="shared" si="1"/>
        <v/>
      </c>
      <c r="AG39" s="311"/>
      <c r="AH39" s="177" t="s">
        <v>401</v>
      </c>
      <c r="AI39" s="311"/>
      <c r="AJ39" s="177" t="s">
        <v>401</v>
      </c>
      <c r="AK39" s="311"/>
      <c r="AL39" s="177" t="s">
        <v>401</v>
      </c>
    </row>
    <row r="40" spans="1:38" ht="18" customHeight="1">
      <c r="A40" s="148" t="str">
        <f t="shared" si="2"/>
        <v/>
      </c>
      <c r="B40" s="153"/>
      <c r="C40" s="69"/>
      <c r="D40" s="70"/>
      <c r="E40" s="71"/>
      <c r="F40" s="119"/>
      <c r="G40" s="213"/>
      <c r="H40" s="213" t="s">
        <v>258</v>
      </c>
      <c r="I40" s="267"/>
      <c r="J40" s="168"/>
      <c r="K40" s="304"/>
      <c r="L40" s="268"/>
      <c r="M40" s="168"/>
      <c r="N40" s="304"/>
      <c r="O40" s="268"/>
      <c r="P40" s="292"/>
      <c r="Q40" s="292"/>
      <c r="R40" s="269"/>
      <c r="S40" s="144"/>
      <c r="T40" s="270"/>
      <c r="U40" s="168"/>
      <c r="V40" s="271"/>
      <c r="W40" s="268"/>
      <c r="X40" s="168"/>
      <c r="Y40" s="271"/>
      <c r="Z40" s="268"/>
      <c r="AA40" s="168"/>
      <c r="AB40" s="271"/>
      <c r="AC40" s="268"/>
      <c r="AD40" s="106"/>
      <c r="AE40" s="306" t="str">
        <f t="shared" si="0"/>
        <v/>
      </c>
      <c r="AF40" s="306" t="str">
        <f t="shared" si="1"/>
        <v/>
      </c>
      <c r="AG40" s="311"/>
      <c r="AH40" s="177" t="s">
        <v>401</v>
      </c>
      <c r="AI40" s="311"/>
      <c r="AJ40" s="177" t="s">
        <v>401</v>
      </c>
      <c r="AK40" s="311"/>
      <c r="AL40" s="177" t="s">
        <v>401</v>
      </c>
    </row>
    <row r="41" spans="1:38" ht="18" customHeight="1">
      <c r="A41" s="148" t="str">
        <f t="shared" si="2"/>
        <v/>
      </c>
      <c r="B41" s="153"/>
      <c r="C41" s="69"/>
      <c r="D41" s="70"/>
      <c r="E41" s="71"/>
      <c r="F41" s="119"/>
      <c r="G41" s="213"/>
      <c r="H41" s="213" t="s">
        <v>258</v>
      </c>
      <c r="I41" s="267"/>
      <c r="J41" s="168"/>
      <c r="K41" s="304"/>
      <c r="L41" s="268"/>
      <c r="M41" s="168"/>
      <c r="N41" s="304"/>
      <c r="O41" s="268"/>
      <c r="P41" s="292"/>
      <c r="Q41" s="292"/>
      <c r="R41" s="269"/>
      <c r="S41" s="144"/>
      <c r="T41" s="270"/>
      <c r="U41" s="168"/>
      <c r="V41" s="271"/>
      <c r="W41" s="268"/>
      <c r="X41" s="168"/>
      <c r="Y41" s="271"/>
      <c r="Z41" s="268"/>
      <c r="AA41" s="168"/>
      <c r="AB41" s="271"/>
      <c r="AC41" s="268"/>
      <c r="AD41" s="106"/>
      <c r="AE41" s="306" t="str">
        <f t="shared" si="0"/>
        <v/>
      </c>
      <c r="AF41" s="306" t="str">
        <f t="shared" si="1"/>
        <v/>
      </c>
      <c r="AG41" s="311"/>
      <c r="AH41" s="177" t="s">
        <v>401</v>
      </c>
      <c r="AI41" s="311"/>
      <c r="AJ41" s="177" t="s">
        <v>401</v>
      </c>
      <c r="AK41" s="311"/>
      <c r="AL41" s="177" t="s">
        <v>401</v>
      </c>
    </row>
    <row r="42" spans="1:38" ht="18" customHeight="1">
      <c r="A42" s="148" t="str">
        <f t="shared" si="2"/>
        <v/>
      </c>
      <c r="B42" s="153"/>
      <c r="C42" s="69"/>
      <c r="D42" s="70"/>
      <c r="E42" s="71"/>
      <c r="F42" s="119"/>
      <c r="G42" s="213"/>
      <c r="H42" s="213" t="s">
        <v>258</v>
      </c>
      <c r="I42" s="267"/>
      <c r="J42" s="168"/>
      <c r="K42" s="304"/>
      <c r="L42" s="268"/>
      <c r="M42" s="168"/>
      <c r="N42" s="304"/>
      <c r="O42" s="268"/>
      <c r="P42" s="292"/>
      <c r="Q42" s="292"/>
      <c r="R42" s="269"/>
      <c r="S42" s="144"/>
      <c r="T42" s="270"/>
      <c r="U42" s="168"/>
      <c r="V42" s="271"/>
      <c r="W42" s="268"/>
      <c r="X42" s="168"/>
      <c r="Y42" s="271"/>
      <c r="Z42" s="268"/>
      <c r="AA42" s="168"/>
      <c r="AB42" s="271"/>
      <c r="AC42" s="268"/>
      <c r="AD42" s="106"/>
      <c r="AE42" s="306" t="str">
        <f t="shared" si="0"/>
        <v/>
      </c>
      <c r="AF42" s="306" t="str">
        <f t="shared" si="1"/>
        <v/>
      </c>
      <c r="AG42" s="311"/>
      <c r="AH42" s="177" t="s">
        <v>401</v>
      </c>
      <c r="AI42" s="311"/>
      <c r="AJ42" s="177" t="s">
        <v>401</v>
      </c>
      <c r="AK42" s="311"/>
      <c r="AL42" s="177" t="s">
        <v>401</v>
      </c>
    </row>
    <row r="43" spans="1:38" ht="18" customHeight="1">
      <c r="A43" s="148" t="str">
        <f t="shared" si="2"/>
        <v/>
      </c>
      <c r="B43" s="153"/>
      <c r="C43" s="69"/>
      <c r="D43" s="70"/>
      <c r="E43" s="71"/>
      <c r="F43" s="119"/>
      <c r="G43" s="213"/>
      <c r="H43" s="213" t="s">
        <v>258</v>
      </c>
      <c r="I43" s="267"/>
      <c r="J43" s="168"/>
      <c r="K43" s="304"/>
      <c r="L43" s="268"/>
      <c r="M43" s="168"/>
      <c r="N43" s="304"/>
      <c r="O43" s="268"/>
      <c r="P43" s="292"/>
      <c r="Q43" s="292"/>
      <c r="R43" s="269"/>
      <c r="S43" s="144"/>
      <c r="T43" s="270"/>
      <c r="U43" s="168"/>
      <c r="V43" s="271"/>
      <c r="W43" s="268"/>
      <c r="X43" s="168"/>
      <c r="Y43" s="271"/>
      <c r="Z43" s="268"/>
      <c r="AA43" s="168"/>
      <c r="AB43" s="271"/>
      <c r="AC43" s="268"/>
      <c r="AD43" s="106"/>
      <c r="AE43" s="306" t="str">
        <f t="shared" si="0"/>
        <v/>
      </c>
      <c r="AF43" s="306" t="str">
        <f t="shared" si="1"/>
        <v/>
      </c>
      <c r="AG43" s="311"/>
      <c r="AH43" s="177" t="s">
        <v>401</v>
      </c>
      <c r="AI43" s="311"/>
      <c r="AJ43" s="177" t="s">
        <v>401</v>
      </c>
      <c r="AK43" s="311"/>
      <c r="AL43" s="177" t="s">
        <v>401</v>
      </c>
    </row>
    <row r="44" spans="1:38" ht="18" customHeight="1">
      <c r="A44" s="148" t="str">
        <f t="shared" si="2"/>
        <v/>
      </c>
      <c r="B44" s="153"/>
      <c r="C44" s="69"/>
      <c r="D44" s="70"/>
      <c r="E44" s="71"/>
      <c r="F44" s="119"/>
      <c r="G44" s="213"/>
      <c r="H44" s="213" t="s">
        <v>258</v>
      </c>
      <c r="I44" s="267"/>
      <c r="J44" s="168"/>
      <c r="K44" s="304"/>
      <c r="L44" s="268"/>
      <c r="M44" s="168"/>
      <c r="N44" s="304"/>
      <c r="O44" s="268"/>
      <c r="P44" s="292"/>
      <c r="Q44" s="292"/>
      <c r="R44" s="269"/>
      <c r="S44" s="144"/>
      <c r="T44" s="270"/>
      <c r="U44" s="168"/>
      <c r="V44" s="271"/>
      <c r="W44" s="268"/>
      <c r="X44" s="168"/>
      <c r="Y44" s="271"/>
      <c r="Z44" s="268"/>
      <c r="AA44" s="168"/>
      <c r="AB44" s="271"/>
      <c r="AC44" s="268"/>
      <c r="AD44" s="106"/>
      <c r="AE44" s="306" t="str">
        <f t="shared" si="0"/>
        <v/>
      </c>
      <c r="AF44" s="306" t="str">
        <f t="shared" si="1"/>
        <v/>
      </c>
      <c r="AG44" s="311"/>
      <c r="AH44" s="177" t="s">
        <v>401</v>
      </c>
      <c r="AI44" s="311"/>
      <c r="AJ44" s="177" t="s">
        <v>401</v>
      </c>
      <c r="AK44" s="311"/>
      <c r="AL44" s="177" t="s">
        <v>401</v>
      </c>
    </row>
    <row r="45" spans="1:38" ht="18" customHeight="1">
      <c r="A45" s="148" t="str">
        <f t="shared" si="2"/>
        <v/>
      </c>
      <c r="B45" s="153"/>
      <c r="C45" s="69"/>
      <c r="D45" s="70"/>
      <c r="E45" s="71"/>
      <c r="F45" s="119"/>
      <c r="G45" s="213"/>
      <c r="H45" s="213" t="s">
        <v>258</v>
      </c>
      <c r="I45" s="267"/>
      <c r="J45" s="168"/>
      <c r="K45" s="304"/>
      <c r="L45" s="268"/>
      <c r="M45" s="168"/>
      <c r="N45" s="304"/>
      <c r="O45" s="268"/>
      <c r="P45" s="292"/>
      <c r="Q45" s="292"/>
      <c r="R45" s="269"/>
      <c r="S45" s="144"/>
      <c r="T45" s="270"/>
      <c r="U45" s="168"/>
      <c r="V45" s="271"/>
      <c r="W45" s="268"/>
      <c r="X45" s="168"/>
      <c r="Y45" s="271"/>
      <c r="Z45" s="268"/>
      <c r="AA45" s="168"/>
      <c r="AB45" s="271"/>
      <c r="AC45" s="268"/>
      <c r="AD45" s="106"/>
      <c r="AE45" s="306" t="str">
        <f t="shared" si="0"/>
        <v/>
      </c>
      <c r="AF45" s="306" t="str">
        <f t="shared" si="1"/>
        <v/>
      </c>
      <c r="AG45" s="311"/>
      <c r="AH45" s="177" t="s">
        <v>401</v>
      </c>
      <c r="AI45" s="311"/>
      <c r="AJ45" s="177" t="s">
        <v>401</v>
      </c>
      <c r="AK45" s="311"/>
      <c r="AL45" s="177" t="s">
        <v>401</v>
      </c>
    </row>
    <row r="46" spans="1:38" ht="18" customHeight="1">
      <c r="A46" s="148" t="str">
        <f t="shared" si="2"/>
        <v/>
      </c>
      <c r="B46" s="153"/>
      <c r="C46" s="69"/>
      <c r="D46" s="70"/>
      <c r="E46" s="71"/>
      <c r="F46" s="119"/>
      <c r="G46" s="213"/>
      <c r="H46" s="213" t="s">
        <v>258</v>
      </c>
      <c r="I46" s="267"/>
      <c r="J46" s="168"/>
      <c r="K46" s="304"/>
      <c r="L46" s="268"/>
      <c r="M46" s="168"/>
      <c r="N46" s="304"/>
      <c r="O46" s="268"/>
      <c r="P46" s="292"/>
      <c r="Q46" s="292"/>
      <c r="R46" s="269"/>
      <c r="S46" s="144"/>
      <c r="T46" s="270"/>
      <c r="U46" s="168"/>
      <c r="V46" s="271"/>
      <c r="W46" s="268"/>
      <c r="X46" s="168"/>
      <c r="Y46" s="271"/>
      <c r="Z46" s="268"/>
      <c r="AA46" s="168"/>
      <c r="AB46" s="271"/>
      <c r="AC46" s="268"/>
      <c r="AD46" s="106"/>
      <c r="AE46" s="306" t="str">
        <f t="shared" si="0"/>
        <v/>
      </c>
      <c r="AF46" s="306" t="str">
        <f t="shared" si="1"/>
        <v/>
      </c>
      <c r="AG46" s="311"/>
      <c r="AH46" s="177" t="s">
        <v>401</v>
      </c>
      <c r="AI46" s="311"/>
      <c r="AJ46" s="177" t="s">
        <v>401</v>
      </c>
      <c r="AK46" s="311"/>
      <c r="AL46" s="177" t="s">
        <v>401</v>
      </c>
    </row>
    <row r="47" spans="1:38" ht="18" customHeight="1">
      <c r="A47" s="148" t="str">
        <f t="shared" si="2"/>
        <v/>
      </c>
      <c r="B47" s="153"/>
      <c r="C47" s="69"/>
      <c r="D47" s="70"/>
      <c r="E47" s="71"/>
      <c r="F47" s="119"/>
      <c r="G47" s="213"/>
      <c r="H47" s="213" t="s">
        <v>258</v>
      </c>
      <c r="I47" s="267"/>
      <c r="J47" s="168"/>
      <c r="K47" s="304"/>
      <c r="L47" s="268"/>
      <c r="M47" s="168"/>
      <c r="N47" s="304"/>
      <c r="O47" s="268"/>
      <c r="P47" s="292"/>
      <c r="Q47" s="292"/>
      <c r="R47" s="269"/>
      <c r="S47" s="144"/>
      <c r="T47" s="270"/>
      <c r="U47" s="168"/>
      <c r="V47" s="271"/>
      <c r="W47" s="268"/>
      <c r="X47" s="168"/>
      <c r="Y47" s="271"/>
      <c r="Z47" s="268"/>
      <c r="AA47" s="168"/>
      <c r="AB47" s="271"/>
      <c r="AC47" s="268"/>
      <c r="AD47" s="106"/>
      <c r="AE47" s="306" t="str">
        <f t="shared" si="0"/>
        <v/>
      </c>
      <c r="AF47" s="306" t="str">
        <f t="shared" si="1"/>
        <v/>
      </c>
      <c r="AG47" s="311"/>
      <c r="AH47" s="177" t="s">
        <v>401</v>
      </c>
      <c r="AI47" s="311"/>
      <c r="AJ47" s="177" t="s">
        <v>401</v>
      </c>
      <c r="AK47" s="311"/>
      <c r="AL47" s="177" t="s">
        <v>401</v>
      </c>
    </row>
    <row r="48" spans="1:38" ht="18" customHeight="1">
      <c r="A48" s="148" t="str">
        <f t="shared" si="2"/>
        <v/>
      </c>
      <c r="B48" s="153"/>
      <c r="C48" s="69"/>
      <c r="D48" s="70"/>
      <c r="E48" s="71"/>
      <c r="F48" s="119"/>
      <c r="G48" s="213"/>
      <c r="H48" s="213" t="s">
        <v>258</v>
      </c>
      <c r="I48" s="267"/>
      <c r="J48" s="168"/>
      <c r="K48" s="304"/>
      <c r="L48" s="268"/>
      <c r="M48" s="168"/>
      <c r="N48" s="304"/>
      <c r="O48" s="268"/>
      <c r="P48" s="292"/>
      <c r="Q48" s="292"/>
      <c r="R48" s="269"/>
      <c r="S48" s="144"/>
      <c r="T48" s="270"/>
      <c r="U48" s="168"/>
      <c r="V48" s="271"/>
      <c r="W48" s="268"/>
      <c r="X48" s="168"/>
      <c r="Y48" s="271"/>
      <c r="Z48" s="268"/>
      <c r="AA48" s="168"/>
      <c r="AB48" s="271"/>
      <c r="AC48" s="268"/>
      <c r="AD48" s="106"/>
      <c r="AE48" s="306" t="str">
        <f t="shared" si="0"/>
        <v/>
      </c>
      <c r="AF48" s="306" t="str">
        <f t="shared" si="1"/>
        <v/>
      </c>
      <c r="AG48" s="311"/>
      <c r="AH48" s="177" t="s">
        <v>401</v>
      </c>
      <c r="AI48" s="311"/>
      <c r="AJ48" s="177" t="s">
        <v>401</v>
      </c>
      <c r="AK48" s="311"/>
      <c r="AL48" s="177" t="s">
        <v>401</v>
      </c>
    </row>
    <row r="49" spans="1:38" ht="18" customHeight="1">
      <c r="A49" s="148" t="str">
        <f t="shared" si="2"/>
        <v/>
      </c>
      <c r="B49" s="153"/>
      <c r="C49" s="69"/>
      <c r="D49" s="70"/>
      <c r="E49" s="71"/>
      <c r="F49" s="119"/>
      <c r="G49" s="213"/>
      <c r="H49" s="213" t="s">
        <v>258</v>
      </c>
      <c r="I49" s="267"/>
      <c r="J49" s="168"/>
      <c r="K49" s="304"/>
      <c r="L49" s="268"/>
      <c r="M49" s="168"/>
      <c r="N49" s="304"/>
      <c r="O49" s="268"/>
      <c r="P49" s="292"/>
      <c r="Q49" s="292"/>
      <c r="R49" s="269"/>
      <c r="S49" s="144"/>
      <c r="T49" s="270"/>
      <c r="U49" s="168"/>
      <c r="V49" s="271"/>
      <c r="W49" s="268"/>
      <c r="X49" s="168"/>
      <c r="Y49" s="271"/>
      <c r="Z49" s="268"/>
      <c r="AA49" s="168"/>
      <c r="AB49" s="271"/>
      <c r="AC49" s="268"/>
      <c r="AD49" s="106"/>
      <c r="AE49" s="306" t="str">
        <f t="shared" si="0"/>
        <v/>
      </c>
      <c r="AF49" s="306" t="str">
        <f t="shared" si="1"/>
        <v/>
      </c>
      <c r="AG49" s="311"/>
      <c r="AH49" s="177" t="s">
        <v>401</v>
      </c>
      <c r="AI49" s="311"/>
      <c r="AJ49" s="177" t="s">
        <v>401</v>
      </c>
      <c r="AK49" s="311"/>
      <c r="AL49" s="177" t="s">
        <v>401</v>
      </c>
    </row>
    <row r="50" spans="1:38" ht="18" customHeight="1">
      <c r="A50" s="148" t="str">
        <f t="shared" si="2"/>
        <v/>
      </c>
      <c r="B50" s="153"/>
      <c r="C50" s="69"/>
      <c r="D50" s="70"/>
      <c r="E50" s="71"/>
      <c r="F50" s="119"/>
      <c r="G50" s="213"/>
      <c r="H50" s="213" t="s">
        <v>258</v>
      </c>
      <c r="I50" s="267"/>
      <c r="J50" s="168"/>
      <c r="K50" s="304"/>
      <c r="L50" s="268"/>
      <c r="M50" s="168"/>
      <c r="N50" s="304"/>
      <c r="O50" s="268"/>
      <c r="P50" s="292"/>
      <c r="Q50" s="292"/>
      <c r="R50" s="269"/>
      <c r="S50" s="144"/>
      <c r="T50" s="270"/>
      <c r="U50" s="168"/>
      <c r="V50" s="271"/>
      <c r="W50" s="268"/>
      <c r="X50" s="168"/>
      <c r="Y50" s="271"/>
      <c r="Z50" s="268"/>
      <c r="AA50" s="168"/>
      <c r="AB50" s="271"/>
      <c r="AC50" s="268"/>
      <c r="AD50" s="106"/>
      <c r="AE50" s="306" t="str">
        <f t="shared" si="0"/>
        <v/>
      </c>
      <c r="AF50" s="306" t="str">
        <f t="shared" si="1"/>
        <v/>
      </c>
      <c r="AG50" s="311"/>
      <c r="AH50" s="177" t="s">
        <v>401</v>
      </c>
      <c r="AI50" s="311"/>
      <c r="AJ50" s="177" t="s">
        <v>401</v>
      </c>
      <c r="AK50" s="311"/>
      <c r="AL50" s="177" t="s">
        <v>401</v>
      </c>
    </row>
    <row r="51" spans="1:38" ht="18" customHeight="1">
      <c r="A51" s="148" t="str">
        <f t="shared" si="2"/>
        <v/>
      </c>
      <c r="B51" s="153"/>
      <c r="C51" s="69"/>
      <c r="D51" s="70"/>
      <c r="E51" s="71"/>
      <c r="F51" s="119"/>
      <c r="G51" s="213"/>
      <c r="H51" s="213" t="s">
        <v>258</v>
      </c>
      <c r="I51" s="267"/>
      <c r="J51" s="168"/>
      <c r="K51" s="304"/>
      <c r="L51" s="268"/>
      <c r="M51" s="168"/>
      <c r="N51" s="304"/>
      <c r="O51" s="268"/>
      <c r="P51" s="292"/>
      <c r="Q51" s="292"/>
      <c r="R51" s="269"/>
      <c r="S51" s="144"/>
      <c r="T51" s="270"/>
      <c r="U51" s="168"/>
      <c r="V51" s="271"/>
      <c r="W51" s="268"/>
      <c r="X51" s="168"/>
      <c r="Y51" s="271"/>
      <c r="Z51" s="268"/>
      <c r="AA51" s="168"/>
      <c r="AB51" s="271"/>
      <c r="AC51" s="268"/>
      <c r="AD51" s="106"/>
      <c r="AE51" s="306" t="str">
        <f t="shared" si="0"/>
        <v/>
      </c>
      <c r="AF51" s="306" t="str">
        <f t="shared" si="1"/>
        <v/>
      </c>
      <c r="AG51" s="311"/>
      <c r="AH51" s="177" t="s">
        <v>401</v>
      </c>
      <c r="AI51" s="311"/>
      <c r="AJ51" s="177" t="s">
        <v>401</v>
      </c>
      <c r="AK51" s="311"/>
      <c r="AL51" s="177" t="s">
        <v>401</v>
      </c>
    </row>
    <row r="52" spans="1:38" ht="18" customHeight="1">
      <c r="A52" s="148" t="str">
        <f t="shared" si="2"/>
        <v/>
      </c>
      <c r="B52" s="153"/>
      <c r="C52" s="69"/>
      <c r="D52" s="70"/>
      <c r="E52" s="71"/>
      <c r="F52" s="119"/>
      <c r="G52" s="213"/>
      <c r="H52" s="213" t="s">
        <v>258</v>
      </c>
      <c r="I52" s="267"/>
      <c r="J52" s="168"/>
      <c r="K52" s="304"/>
      <c r="L52" s="268"/>
      <c r="M52" s="168"/>
      <c r="N52" s="304"/>
      <c r="O52" s="268"/>
      <c r="P52" s="292"/>
      <c r="Q52" s="292"/>
      <c r="R52" s="269"/>
      <c r="S52" s="144"/>
      <c r="T52" s="270"/>
      <c r="U52" s="168"/>
      <c r="V52" s="271"/>
      <c r="W52" s="268"/>
      <c r="X52" s="168"/>
      <c r="Y52" s="271"/>
      <c r="Z52" s="268"/>
      <c r="AA52" s="168"/>
      <c r="AB52" s="271"/>
      <c r="AC52" s="268"/>
      <c r="AD52" s="106"/>
      <c r="AE52" s="306" t="str">
        <f t="shared" si="0"/>
        <v/>
      </c>
      <c r="AF52" s="306" t="str">
        <f t="shared" si="1"/>
        <v/>
      </c>
      <c r="AG52" s="311"/>
      <c r="AH52" s="177" t="s">
        <v>401</v>
      </c>
      <c r="AI52" s="311"/>
      <c r="AJ52" s="177" t="s">
        <v>401</v>
      </c>
      <c r="AK52" s="311"/>
      <c r="AL52" s="177" t="s">
        <v>401</v>
      </c>
    </row>
    <row r="53" spans="1:38" ht="18" customHeight="1">
      <c r="A53" s="148" t="str">
        <f t="shared" si="2"/>
        <v/>
      </c>
      <c r="B53" s="153"/>
      <c r="C53" s="69"/>
      <c r="D53" s="70"/>
      <c r="E53" s="71"/>
      <c r="F53" s="119"/>
      <c r="G53" s="213"/>
      <c r="H53" s="213" t="s">
        <v>258</v>
      </c>
      <c r="I53" s="267"/>
      <c r="J53" s="168"/>
      <c r="K53" s="304"/>
      <c r="L53" s="268"/>
      <c r="M53" s="168"/>
      <c r="N53" s="304"/>
      <c r="O53" s="268"/>
      <c r="P53" s="292"/>
      <c r="Q53" s="292"/>
      <c r="R53" s="269"/>
      <c r="S53" s="144"/>
      <c r="T53" s="270"/>
      <c r="U53" s="168"/>
      <c r="V53" s="271"/>
      <c r="W53" s="268"/>
      <c r="X53" s="168"/>
      <c r="Y53" s="271"/>
      <c r="Z53" s="268"/>
      <c r="AA53" s="168"/>
      <c r="AB53" s="271"/>
      <c r="AC53" s="268"/>
      <c r="AD53" s="106"/>
      <c r="AE53" s="306" t="str">
        <f t="shared" si="0"/>
        <v/>
      </c>
      <c r="AF53" s="306" t="str">
        <f t="shared" si="1"/>
        <v/>
      </c>
      <c r="AG53" s="312"/>
      <c r="AH53" s="178" t="s">
        <v>401</v>
      </c>
      <c r="AI53" s="312"/>
      <c r="AJ53" s="178" t="s">
        <v>401</v>
      </c>
      <c r="AK53" s="312"/>
      <c r="AL53" s="178" t="s">
        <v>401</v>
      </c>
    </row>
  </sheetData>
  <mergeCells count="5">
    <mergeCell ref="A1:C1"/>
    <mergeCell ref="M1:O1"/>
    <mergeCell ref="F1:G1"/>
    <mergeCell ref="I1:J1"/>
    <mergeCell ref="V1:X1"/>
  </mergeCells>
  <phoneticPr fontId="2"/>
  <dataValidations count="13">
    <dataValidation type="list" allowBlank="1" showInputMessage="1" showErrorMessage="1" sqref="AD3:AD53 AE3:AF3">
      <formula1>備考</formula1>
    </dataValidation>
    <dataValidation imeMode="off" allowBlank="1" showInputMessage="1" showErrorMessage="1" sqref="B4:C53"/>
    <dataValidation imeMode="halfKatakana" allowBlank="1" showInputMessage="1" showErrorMessage="1" sqref="E5:F53 F4"/>
    <dataValidation imeMode="hiragana" allowBlank="1" showInputMessage="1" showErrorMessage="1" sqref="D5:D53"/>
    <dataValidation type="list" allowBlank="1" showInputMessage="1" showErrorMessage="1" sqref="I3:I53">
      <formula1>健康</formula1>
    </dataValidation>
    <dataValidation type="list" allowBlank="1" showInputMessage="1" showErrorMessage="1" sqref="G3">
      <formula1>学年</formula1>
    </dataValidation>
    <dataValidation type="list" allowBlank="1" showInputMessage="1" showErrorMessage="1" sqref="H3">
      <formula1>女</formula1>
    </dataValidation>
    <dataValidation type="list" allowBlank="1" showInputMessage="1" showErrorMessage="1" promptTitle="種目名" sqref="M3:M53 J3:J53">
      <formula1>女子種目</formula1>
    </dataValidation>
    <dataValidation type="list" allowBlank="1" showInputMessage="1" showErrorMessage="1" sqref="N3:N53 Y3:Y53 AB3:AB53 V3:V53 K3:K53 R3:S53">
      <formula1>リレー</formula1>
    </dataValidation>
    <dataValidation type="textLength" operator="equal" allowBlank="1" showDropDown="1" showInputMessage="1" showErrorMessage="1" sqref="H4:H53">
      <formula1>男</formula1>
    </dataValidation>
    <dataValidation type="whole" allowBlank="1" showInputMessage="1" showErrorMessage="1" error="1～5の半角数字を入力して下さい_x000a_" sqref="G5:G53">
      <formula1>1</formula1>
      <formula2>5</formula2>
    </dataValidation>
    <dataValidation type="list" allowBlank="1" showInputMessage="1" showErrorMessage="1" promptTitle="種目名" sqref="AA3:AA53 X3:X53 U3:U53">
      <formula1>女子Rank種目</formula1>
    </dataValidation>
    <dataValidation type="whole" allowBlank="1" showInputMessage="1" showErrorMessage="1" sqref="G4">
      <formula1>1</formula1>
      <formula2>5</formula2>
    </dataValidation>
  </dataValidations>
  <printOptions horizontalCentered="1"/>
  <pageMargins left="0.59055118110236227" right="0.39370078740157483" top="0.59055118110236227" bottom="0.39370078740157483" header="0.39370078740157483" footer="0.51181102362204722"/>
  <pageSetup paperSize="9" scale="61" fitToHeight="2" orientation="portrait" horizontalDpi="360" verticalDpi="360" r:id="rId1"/>
  <headerFooter alignWithMargins="0">
    <oddHeader>&amp;L&amp;"ＭＳ Ｐ明朝,標準"平成26年度 全国高等専門学校体育大会 陸上競技大会&amp;"ＭＳ ゴシック,標準"  &amp;12参加申込一覧</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S121"/>
  <sheetViews>
    <sheetView showGridLines="0" showZeros="0" zoomScaleNormal="100" workbookViewId="0">
      <selection sqref="A1:XFD1048576"/>
    </sheetView>
  </sheetViews>
  <sheetFormatPr defaultColWidth="11" defaultRowHeight="0" customHeight="1" zeroHeight="1"/>
  <cols>
    <col min="1" max="1" width="3.88671875" style="12" customWidth="1"/>
    <col min="2" max="2" width="8.109375" style="12" customWidth="1"/>
    <col min="3" max="4" width="8.44140625" style="12" customWidth="1"/>
    <col min="5" max="5" width="15.88671875" style="12" customWidth="1"/>
    <col min="6" max="6" width="3.88671875" style="12" customWidth="1"/>
    <col min="7" max="7" width="10.6640625" style="12" customWidth="1"/>
    <col min="8" max="8" width="3.88671875" style="12" customWidth="1"/>
    <col min="9" max="15" width="7.109375" style="12" customWidth="1"/>
    <col min="16" max="16" width="5.6640625" style="12" customWidth="1"/>
    <col min="17" max="18" width="4.6640625" style="12" customWidth="1"/>
    <col min="19" max="19" width="4" style="13" customWidth="1"/>
    <col min="20" max="20" width="6.6640625" style="12" customWidth="1"/>
    <col min="21" max="21" width="10.33203125" style="12" customWidth="1"/>
    <col min="22" max="22" width="10.44140625" style="12" customWidth="1"/>
    <col min="23" max="23" width="27.44140625" style="12" customWidth="1"/>
    <col min="24" max="24" width="18.44140625" style="12" customWidth="1"/>
    <col min="25" max="25" width="14.6640625" style="12" customWidth="1"/>
    <col min="26" max="26" width="13.5546875" style="12" customWidth="1"/>
    <col min="27" max="27" width="17.44140625" style="12" customWidth="1"/>
    <col min="28" max="28" width="11" style="12" customWidth="1"/>
    <col min="29" max="29" width="18.6640625" style="12" customWidth="1"/>
    <col min="30" max="31" width="11" style="12" customWidth="1"/>
    <col min="32" max="32" width="7.33203125" style="12" customWidth="1"/>
    <col min="33" max="33" width="11.88671875" style="12" customWidth="1"/>
    <col min="34" max="35" width="6.33203125" style="12" customWidth="1"/>
    <col min="36" max="16384" width="11" style="12"/>
  </cols>
  <sheetData>
    <row r="1" spans="1:97" ht="27.75" customHeight="1">
      <c r="A1" s="8"/>
      <c r="B1" s="355" t="s">
        <v>468</v>
      </c>
      <c r="C1" s="355"/>
      <c r="D1" s="355"/>
      <c r="E1" s="355"/>
      <c r="F1" s="355"/>
      <c r="G1" s="355"/>
      <c r="H1" s="355"/>
      <c r="I1" s="355"/>
      <c r="J1" s="355"/>
      <c r="K1" s="355"/>
      <c r="L1" s="355"/>
      <c r="M1" s="355"/>
      <c r="N1" s="355"/>
      <c r="O1" s="355"/>
      <c r="P1" s="355"/>
      <c r="Q1" s="355"/>
      <c r="R1" s="9"/>
      <c r="S1" s="10"/>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row>
    <row r="2" spans="1:97" ht="28.5" customHeight="1">
      <c r="A2" s="356"/>
      <c r="B2" s="356"/>
      <c r="C2" s="356"/>
      <c r="D2" s="356"/>
      <c r="E2" s="356"/>
      <c r="F2" s="356"/>
      <c r="G2" s="356"/>
      <c r="H2" s="356"/>
      <c r="I2" s="356"/>
      <c r="J2" s="356"/>
      <c r="K2" s="356"/>
      <c r="L2" s="356"/>
      <c r="M2" s="356"/>
      <c r="N2" s="356"/>
      <c r="O2" s="356"/>
      <c r="P2" s="356"/>
      <c r="Q2" s="356"/>
      <c r="R2" s="356"/>
    </row>
    <row r="3" spans="1:97" ht="15.75" customHeight="1">
      <c r="A3" s="14"/>
      <c r="B3" s="15"/>
      <c r="C3" s="16"/>
      <c r="D3" s="16"/>
      <c r="E3" s="16"/>
      <c r="F3" s="16"/>
      <c r="G3" s="16"/>
      <c r="H3" s="16"/>
      <c r="I3" s="16"/>
      <c r="J3" s="16"/>
      <c r="K3" s="16"/>
      <c r="L3" s="16"/>
      <c r="M3" s="16"/>
      <c r="N3" s="16"/>
      <c r="O3" s="16"/>
      <c r="P3" s="16"/>
      <c r="Q3" s="17"/>
      <c r="R3" s="57"/>
      <c r="S3" s="18"/>
    </row>
    <row r="4" spans="1:97" ht="15.75" customHeight="1">
      <c r="A4" s="19"/>
      <c r="B4" s="20"/>
      <c r="C4" s="357" t="s">
        <v>307</v>
      </c>
      <c r="D4" s="357"/>
      <c r="E4" s="357"/>
      <c r="F4" s="357"/>
      <c r="G4" s="357"/>
      <c r="H4" s="357"/>
      <c r="I4" s="357"/>
      <c r="J4" s="357"/>
      <c r="K4" s="357"/>
      <c r="L4" s="357"/>
      <c r="M4" s="357"/>
      <c r="N4" s="357"/>
      <c r="O4" s="357"/>
      <c r="P4" s="357"/>
      <c r="Q4" s="21"/>
      <c r="R4" s="20"/>
    </row>
    <row r="5" spans="1:97" ht="15.75" customHeight="1">
      <c r="A5" s="22"/>
      <c r="B5" s="23"/>
      <c r="C5" s="24"/>
      <c r="D5" s="357"/>
      <c r="E5" s="357"/>
      <c r="F5" s="357"/>
      <c r="G5" s="357"/>
      <c r="H5" s="357"/>
      <c r="I5" s="357"/>
      <c r="J5" s="357"/>
      <c r="K5" s="13"/>
      <c r="L5" s="13"/>
      <c r="M5" s="13"/>
      <c r="N5" s="13"/>
      <c r="O5" s="13"/>
      <c r="P5" s="13"/>
      <c r="Q5" s="21"/>
      <c r="R5" s="20"/>
    </row>
    <row r="6" spans="1:97" ht="15.75" customHeight="1">
      <c r="A6" s="19"/>
      <c r="B6" s="20"/>
      <c r="C6" s="13"/>
      <c r="D6" s="13"/>
      <c r="E6" s="25"/>
      <c r="F6" s="25"/>
      <c r="G6" s="25"/>
      <c r="H6" s="25"/>
      <c r="I6" s="25"/>
      <c r="J6" s="25"/>
      <c r="K6" s="358"/>
      <c r="L6" s="358"/>
      <c r="M6" s="358"/>
      <c r="N6" s="358"/>
      <c r="O6" s="358"/>
      <c r="P6" s="358"/>
      <c r="Q6" s="21"/>
      <c r="R6" s="20"/>
    </row>
    <row r="7" spans="1:97" ht="15.75" customHeight="1">
      <c r="A7" s="19"/>
      <c r="B7" s="20"/>
      <c r="C7" s="13"/>
      <c r="D7" s="13"/>
      <c r="E7" s="26"/>
      <c r="F7" s="26"/>
      <c r="G7" s="26"/>
      <c r="H7" s="13"/>
      <c r="I7" s="13"/>
      <c r="J7" s="13"/>
      <c r="K7" s="358"/>
      <c r="L7" s="358"/>
      <c r="M7" s="358"/>
      <c r="N7" s="358"/>
      <c r="O7" s="358"/>
      <c r="P7" s="358"/>
      <c r="Q7" s="21"/>
      <c r="R7" s="20"/>
    </row>
    <row r="8" spans="1:97" ht="31.5" customHeight="1">
      <c r="A8" s="19"/>
      <c r="B8" s="20"/>
      <c r="C8" s="13"/>
      <c r="D8" s="13"/>
      <c r="E8" s="335" t="str">
        <f>CONCATENATE(基本情報!B2,"高等専門学校長")</f>
        <v>高等専門学校長</v>
      </c>
      <c r="F8" s="335"/>
      <c r="G8" s="335"/>
      <c r="H8" s="335"/>
      <c r="I8" s="335"/>
      <c r="J8" s="335"/>
      <c r="K8" s="367" t="str">
        <f>IF(基本情報!B3="","",基本情報!B3)</f>
        <v/>
      </c>
      <c r="L8" s="367"/>
      <c r="M8" s="367"/>
      <c r="N8" s="367"/>
      <c r="O8" s="367"/>
      <c r="P8" s="60" t="s">
        <v>27</v>
      </c>
      <c r="Q8" s="21"/>
      <c r="R8" s="20"/>
    </row>
    <row r="9" spans="1:97" ht="12" customHeight="1">
      <c r="A9" s="19"/>
      <c r="B9" s="28"/>
      <c r="C9" s="29"/>
      <c r="D9" s="29"/>
      <c r="E9" s="364"/>
      <c r="F9" s="364"/>
      <c r="G9" s="364"/>
      <c r="H9" s="365"/>
      <c r="I9" s="365"/>
      <c r="J9" s="365"/>
      <c r="K9" s="366"/>
      <c r="L9" s="366"/>
      <c r="M9" s="366"/>
      <c r="N9" s="366"/>
      <c r="O9" s="366"/>
      <c r="P9" s="366"/>
      <c r="Q9" s="30"/>
      <c r="R9" s="58"/>
    </row>
    <row r="10" spans="1:97" ht="19.5" customHeight="1">
      <c r="A10" s="19"/>
      <c r="B10" s="19"/>
      <c r="C10" s="19"/>
      <c r="D10" s="19"/>
      <c r="E10" s="19"/>
      <c r="F10" s="19"/>
      <c r="G10" s="19"/>
      <c r="H10" s="19"/>
      <c r="I10" s="19"/>
      <c r="J10" s="19"/>
      <c r="K10" s="19"/>
      <c r="L10" s="19"/>
      <c r="M10" s="19"/>
      <c r="N10" s="19"/>
      <c r="O10" s="19"/>
      <c r="P10" s="19"/>
      <c r="Q10" s="19"/>
      <c r="R10" s="19"/>
    </row>
    <row r="11" spans="1:97" ht="27" customHeight="1">
      <c r="A11" s="331" t="s">
        <v>28</v>
      </c>
      <c r="B11" s="331"/>
      <c r="C11" s="331"/>
      <c r="D11" s="332" t="str">
        <f>CONCATENATE(基本情報!B2,"高等専門学校")</f>
        <v>高等専門学校</v>
      </c>
      <c r="E11" s="333"/>
      <c r="F11" s="333"/>
      <c r="G11" s="333"/>
      <c r="H11" s="333"/>
      <c r="I11" s="347"/>
      <c r="J11" s="359" t="s">
        <v>305</v>
      </c>
      <c r="K11" s="360"/>
      <c r="L11" s="361"/>
      <c r="M11" s="362" t="str">
        <f>IF(基本情報!B4="","",基本情報!B4)</f>
        <v/>
      </c>
      <c r="N11" s="363"/>
      <c r="O11" s="363"/>
      <c r="P11" s="363"/>
      <c r="Q11" s="363"/>
      <c r="R11" s="67" t="s">
        <v>306</v>
      </c>
      <c r="S11" s="20"/>
    </row>
    <row r="12" spans="1:97" ht="27" customHeight="1">
      <c r="A12" s="331" t="s">
        <v>303</v>
      </c>
      <c r="B12" s="331"/>
      <c r="C12" s="331"/>
      <c r="D12" s="332" t="str">
        <f>IF(基本情報!B5="","",基本情報!B5)</f>
        <v/>
      </c>
      <c r="E12" s="333"/>
      <c r="F12" s="32" t="s">
        <v>27</v>
      </c>
      <c r="G12" s="344" t="s">
        <v>301</v>
      </c>
      <c r="H12" s="345"/>
      <c r="I12" s="346"/>
      <c r="J12" s="332" t="str">
        <f>IF(基本情報!B6="","",基本情報!B6)</f>
        <v>0--</v>
      </c>
      <c r="K12" s="333"/>
      <c r="L12" s="333"/>
      <c r="M12" s="333"/>
      <c r="N12" s="333"/>
      <c r="O12" s="333"/>
      <c r="P12" s="333"/>
      <c r="Q12" s="333"/>
      <c r="R12" s="347"/>
      <c r="S12" s="31"/>
    </row>
    <row r="13" spans="1:97" ht="27" customHeight="1">
      <c r="A13" s="331" t="s">
        <v>302</v>
      </c>
      <c r="B13" s="331"/>
      <c r="C13" s="331"/>
      <c r="D13" s="332" t="str">
        <f>IF(基本情報!B7="","",基本情報!B7)</f>
        <v/>
      </c>
      <c r="E13" s="333"/>
      <c r="F13" s="331" t="s">
        <v>304</v>
      </c>
      <c r="G13" s="331"/>
      <c r="H13" s="331"/>
      <c r="I13" s="334" t="str">
        <f>IF(基本情報!B8="","",基本情報!B8)</f>
        <v/>
      </c>
      <c r="J13" s="334"/>
      <c r="K13" s="334"/>
      <c r="L13" s="323" t="s">
        <v>364</v>
      </c>
      <c r="M13" s="348"/>
      <c r="N13" s="324"/>
      <c r="O13" s="349" t="str">
        <f>IF(基本情報!B9="","",基本情報!B9)</f>
        <v/>
      </c>
      <c r="P13" s="349"/>
      <c r="Q13" s="349"/>
      <c r="R13" s="349"/>
      <c r="S13" s="27"/>
    </row>
    <row r="14" spans="1:97" ht="15.75" customHeight="1">
      <c r="A14" s="33"/>
      <c r="B14" s="34"/>
      <c r="C14" s="19"/>
      <c r="D14" s="19"/>
      <c r="E14" s="19"/>
      <c r="F14" s="19"/>
      <c r="G14" s="19"/>
      <c r="H14" s="19"/>
      <c r="I14" s="19"/>
      <c r="J14" s="19"/>
      <c r="K14" s="350"/>
      <c r="L14" s="350"/>
      <c r="M14" s="350"/>
      <c r="N14" s="350"/>
      <c r="O14" s="350"/>
      <c r="P14" s="350"/>
      <c r="Q14" s="350"/>
      <c r="R14" s="350"/>
      <c r="S14" s="351"/>
    </row>
    <row r="15" spans="1:97" s="36" customFormat="1" ht="17.25" customHeight="1">
      <c r="A15" s="336" t="s">
        <v>29</v>
      </c>
      <c r="B15" s="337" t="s">
        <v>30</v>
      </c>
      <c r="C15" s="338" t="s">
        <v>31</v>
      </c>
      <c r="D15" s="339"/>
      <c r="E15" s="337" t="s">
        <v>32</v>
      </c>
      <c r="F15" s="336" t="s">
        <v>33</v>
      </c>
      <c r="G15" s="342" t="s">
        <v>34</v>
      </c>
      <c r="H15" s="336" t="s">
        <v>35</v>
      </c>
      <c r="I15" s="352" t="s">
        <v>36</v>
      </c>
      <c r="J15" s="353"/>
      <c r="K15" s="353"/>
      <c r="L15" s="353"/>
      <c r="M15" s="353"/>
      <c r="N15" s="353"/>
      <c r="O15" s="354"/>
      <c r="P15" s="337" t="s">
        <v>37</v>
      </c>
      <c r="Q15" s="338" t="s">
        <v>38</v>
      </c>
      <c r="R15" s="339"/>
      <c r="S15" s="35"/>
    </row>
    <row r="16" spans="1:97" s="36" customFormat="1" ht="25.5" customHeight="1">
      <c r="A16" s="336"/>
      <c r="B16" s="337"/>
      <c r="C16" s="340"/>
      <c r="D16" s="341"/>
      <c r="E16" s="337"/>
      <c r="F16" s="336"/>
      <c r="G16" s="343"/>
      <c r="H16" s="336"/>
      <c r="I16" s="50" t="s">
        <v>322</v>
      </c>
      <c r="J16" s="50" t="s">
        <v>323</v>
      </c>
      <c r="K16" s="50" t="s">
        <v>359</v>
      </c>
      <c r="L16" s="50" t="s">
        <v>39</v>
      </c>
      <c r="M16" s="51" t="s">
        <v>40</v>
      </c>
      <c r="N16" s="145" t="s">
        <v>469</v>
      </c>
      <c r="O16" s="211" t="s">
        <v>470</v>
      </c>
      <c r="P16" s="337"/>
      <c r="Q16" s="340"/>
      <c r="R16" s="341"/>
      <c r="S16" s="37"/>
    </row>
    <row r="17" spans="1:36" ht="20.25" customHeight="1">
      <c r="A17" s="52">
        <v>1</v>
      </c>
      <c r="B17" s="53" t="str">
        <f>_xlfn.IFNA(IF(ISNA(VLOOKUP($A17,'申込一覧（男）'!$A$4:$Y$53,2,FALSE)),VLOOKUP($A17,'申込一覧（女）'!$A$4:$AD$53,2,FALSE),VLOOKUP($A17,'申込一覧（男）'!$A$4:$Y$53,2,FALSE)),"")</f>
        <v/>
      </c>
      <c r="C17" s="327" t="str">
        <f>_xlfn.IFNA(IF(ISNA(VLOOKUP($A17,'申込一覧（男）'!$A$4:$X$53,4,FALSE)),VLOOKUP($A17,'申込一覧（女）'!$A$4:$AD$53,4,FALSE),VLOOKUP($A17,'申込一覧（男）'!$A$4:$X$53,4,FALSE)),"")</f>
        <v/>
      </c>
      <c r="D17" s="328" t="s">
        <v>362</v>
      </c>
      <c r="E17" s="54" t="str">
        <f>_xlfn.IFNA(IF(ISNA(VLOOKUP($A17,'申込一覧（男）'!$A$4:$X$53,5,FALSE)),VLOOKUP($A17,'申込一覧（女）'!$A$4:$AD$53,5,FALSE),VLOOKUP($A17,'申込一覧（男）'!$A$4:$X$53,5,FALSE)),"")</f>
        <v/>
      </c>
      <c r="F17" s="54" t="str">
        <f>_xlfn.IFNA(IF(ISNA(VLOOKUP($A17,'申込一覧（男）'!$A$4:$X$53,7,FALSE)),VLOOKUP($A17,'申込一覧（女）'!$A$4:$AD$53,7,FALSE),VLOOKUP($A17,'申込一覧（男）'!$A$4:$X$53,7,FALSE)),"")</f>
        <v/>
      </c>
      <c r="G17" s="68" t="str">
        <f>_xlfn.IFNA(IF(ISNA(VLOOKUP($A17,'申込一覧（男）'!$A$4:$X$53,3,FALSE)),VLOOKUP($A17,'申込一覧（女）'!$A$4:$AD$53,3,FALSE),VLOOKUP($A17,'申込一覧（男）'!$A$4:$X$53,3,FALSE)),"")</f>
        <v/>
      </c>
      <c r="H17" s="55" t="str">
        <f>_xlfn.IFNA(IF(ISNA(VLOOKUP($A17,'申込一覧（男）'!$A$4:$X$53,8,FALSE)),VLOOKUP($A17,'申込一覧（女）'!$A$4:$AD$53,8,FALSE),VLOOKUP($A17,'申込一覧（男）'!$A$4:$X$53,8,FALSE)),"")</f>
        <v/>
      </c>
      <c r="I17" s="54" t="str">
        <f>_xlfn.IFNA(IF(ISNA(VLOOKUP($A17,'申込一覧（男）'!$A$4:$X$53,10,FALSE)),VLOOKUP($A17,'申込一覧（女）'!$A$4:$AD$53,10,FALSE),VLOOKUP($A17,'申込一覧（男）'!$A$4:$X$53,10,FALSE)),"")</f>
        <v/>
      </c>
      <c r="J17" s="54" t="str">
        <f>_xlfn.IFNA(IF(ISNA(VLOOKUP($A17,'申込一覧（男）'!$A$4:$X$53,12,FALSE)),VLOOKUP($A17,'申込一覧（女）'!$A$4:$AD$53,12,FALSE),VLOOKUP($A17,'申込一覧（男）'!$A$4:$X$53,12,FALSE)),"")</f>
        <v/>
      </c>
      <c r="K17" s="54" t="str">
        <f>_xlfn.IFNA(IF(ISNA(VLOOKUP($A17,'申込一覧（男）'!$A$4:$X$53,14,FALSE)),VLOOKUP($A17,'申込一覧（女）'!$A$4:$AD$53,14,FALSE),VLOOKUP($A17,'申込一覧（男）'!$A$4:$X$53,14,FALSE)),"")</f>
        <v/>
      </c>
      <c r="L17" s="54" t="str">
        <f>_xlfn.IFNA(IF(ISNA(VLOOKUP($A17,'申込一覧（男）'!$A$4:$X$53,16,FALSE)),VLOOKUP($A17,'申込一覧（女）'!$A$4:$AD$53,16,FALSE),VLOOKUP($A17,'申込一覧（男）'!$A$4:$X$53,16,FALSE)),"")</f>
        <v/>
      </c>
      <c r="M17" s="56" t="str">
        <f>_xlfn.IFNA(IF(ISNA(VLOOKUP($A17,'申込一覧（男）'!$A$4:$X$53,17,FALSE)),VLOOKUP($A17,'申込一覧（女）'!$A$4:$AD$53,17,FALSE),VLOOKUP($A17,'申込一覧（男）'!$A$4:$X$53,17,FALSE)),"")</f>
        <v/>
      </c>
      <c r="N17" s="56" t="str">
        <f>_xlfn.IFNA(IF(ISNA(VLOOKUP($A17,'申込一覧（男）'!$A$4:$X$53,19,FALSE)),VLOOKUP($A17,'申込一覧（女）'!$A$4:$AD$53,19,FALSE),VLOOKUP($A17,'申込一覧（男）'!$A$4:$X$53,19,FALSE)),"")</f>
        <v/>
      </c>
      <c r="O17" s="56" t="str">
        <f>_xlfn.IFNA(IF(ISNA(VLOOKUP($A17,'申込一覧（男）'!$A$4:$X$53,21,FALSE)),VLOOKUP($A17,'申込一覧（女）'!$A$4:$AD$53,21,FALSE),VLOOKUP($A17,'申込一覧（男）'!$A$4:$X$53,21,FALSE)),"")</f>
        <v/>
      </c>
      <c r="P17" s="54" t="str">
        <f>_xlfn.IFNA(IF(ISNA(VLOOKUP($A17,'申込一覧（男）'!$A$4:$X$53,9,FALSE)),VLOOKUP($A17,'申込一覧（女）'!$A$4:$AD$53,9,FALSE),VLOOKUP($A17,'申込一覧（男）'!$A$4:$X$53,9,FALSE)),"")</f>
        <v/>
      </c>
      <c r="Q17" s="329" t="str">
        <f>_xlfn.IFNA(IF(ISNA(VLOOKUP($A17,'申込一覧（男）'!$A$4:$Y$53,23,FALSE)),VLOOKUP($A17,'申込一覧（女）'!$A$4:$AD$53,23,FALSE),VLOOKUP($A17,'申込一覧（男）'!$A$4:$Y$53,23,FALSE)),"")</f>
        <v/>
      </c>
      <c r="R17" s="330" t="s">
        <v>362</v>
      </c>
      <c r="S17" s="59"/>
      <c r="Z17" s="40"/>
    </row>
    <row r="18" spans="1:36" ht="20.25" customHeight="1">
      <c r="A18" s="52">
        <v>2</v>
      </c>
      <c r="B18" s="53" t="str">
        <f>_xlfn.IFNA(IF(ISNA(VLOOKUP($A18,'申込一覧（男）'!$A$4:$Y$53,2,FALSE)),VLOOKUP($A18,'申込一覧（女）'!$A$4:$AD$53,2,FALSE),VLOOKUP($A18,'申込一覧（男）'!$A$4:$Y$53,2,FALSE)),"")</f>
        <v/>
      </c>
      <c r="C18" s="327" t="str">
        <f>_xlfn.IFNA(IF(ISNA(VLOOKUP($A18,'申込一覧（男）'!$A$4:$X$53,4,FALSE)),VLOOKUP($A18,'申込一覧（女）'!$A$4:$AD$53,4,FALSE),VLOOKUP($A18,'申込一覧（男）'!$A$4:$X$53,4,FALSE)),"")</f>
        <v/>
      </c>
      <c r="D18" s="328" t="s">
        <v>362</v>
      </c>
      <c r="E18" s="54" t="str">
        <f>_xlfn.IFNA(IF(ISNA(VLOOKUP($A18,'申込一覧（男）'!$A$4:$X$53,5,FALSE)),VLOOKUP($A18,'申込一覧（女）'!$A$4:$AD$53,5,FALSE),VLOOKUP($A18,'申込一覧（男）'!$A$4:$X$53,5,FALSE)),"")</f>
        <v/>
      </c>
      <c r="F18" s="54" t="str">
        <f>_xlfn.IFNA(IF(ISNA(VLOOKUP($A18,'申込一覧（男）'!$A$4:$X$53,7,FALSE)),VLOOKUP($A18,'申込一覧（女）'!$A$4:$AD$53,7,FALSE),VLOOKUP($A18,'申込一覧（男）'!$A$4:$X$53,7,FALSE)),"")</f>
        <v/>
      </c>
      <c r="G18" s="68" t="str">
        <f>_xlfn.IFNA(IF(ISNA(VLOOKUP($A18,'申込一覧（男）'!$A$4:$X$53,3,FALSE)),VLOOKUP($A18,'申込一覧（女）'!$A$4:$AD$53,3,FALSE),VLOOKUP($A18,'申込一覧（男）'!$A$4:$X$53,3,FALSE)),"")</f>
        <v/>
      </c>
      <c r="H18" s="55" t="str">
        <f>_xlfn.IFNA(IF(ISNA(VLOOKUP($A18,'申込一覧（男）'!$A$4:$X$53,8,FALSE)),VLOOKUP($A18,'申込一覧（女）'!$A$4:$AD$53,8,FALSE),VLOOKUP($A18,'申込一覧（男）'!$A$4:$X$53,8,FALSE)),"")</f>
        <v/>
      </c>
      <c r="I18" s="54" t="str">
        <f>_xlfn.IFNA(IF(ISNA(VLOOKUP($A18,'申込一覧（男）'!$A$4:$X$53,10,FALSE)),VLOOKUP($A18,'申込一覧（女）'!$A$4:$AD$53,10,FALSE),VLOOKUP($A18,'申込一覧（男）'!$A$4:$X$53,10,FALSE)),"")</f>
        <v/>
      </c>
      <c r="J18" s="54" t="str">
        <f>_xlfn.IFNA(IF(ISNA(VLOOKUP($A18,'申込一覧（男）'!$A$4:$X$53,12,FALSE)),VLOOKUP($A18,'申込一覧（女）'!$A$4:$AD$53,12,FALSE),VLOOKUP($A18,'申込一覧（男）'!$A$4:$X$53,12,FALSE)),"")</f>
        <v/>
      </c>
      <c r="K18" s="54" t="str">
        <f>_xlfn.IFNA(IF(ISNA(VLOOKUP($A18,'申込一覧（男）'!$A$4:$X$53,14,FALSE)),VLOOKUP($A18,'申込一覧（女）'!$A$4:$AD$53,14,FALSE),VLOOKUP($A18,'申込一覧（男）'!$A$4:$X$53,14,FALSE)),"")</f>
        <v/>
      </c>
      <c r="L18" s="54" t="str">
        <f>_xlfn.IFNA(IF(ISNA(VLOOKUP($A18,'申込一覧（男）'!$A$4:$X$53,16,FALSE)),VLOOKUP($A18,'申込一覧（女）'!$A$4:$AD$53,16,FALSE),VLOOKUP($A18,'申込一覧（男）'!$A$4:$X$53,16,FALSE)),"")</f>
        <v/>
      </c>
      <c r="M18" s="56" t="str">
        <f>_xlfn.IFNA(IF(ISNA(VLOOKUP($A18,'申込一覧（男）'!$A$4:$X$53,17,FALSE)),VLOOKUP($A18,'申込一覧（女）'!$A$4:$AD$53,17,FALSE),VLOOKUP($A18,'申込一覧（男）'!$A$4:$X$53,17,FALSE)),"")</f>
        <v/>
      </c>
      <c r="N18" s="56" t="str">
        <f>_xlfn.IFNA(IF(ISNA(VLOOKUP($A18,'申込一覧（男）'!$A$4:$X$53,19,FALSE)),VLOOKUP($A18,'申込一覧（女）'!$A$4:$AD$53,19,FALSE),VLOOKUP($A18,'申込一覧（男）'!$A$4:$X$53,19,FALSE)),"")</f>
        <v/>
      </c>
      <c r="O18" s="56" t="str">
        <f>_xlfn.IFNA(IF(ISNA(VLOOKUP($A18,'申込一覧（男）'!$A$4:$X$53,21,FALSE)),VLOOKUP($A18,'申込一覧（女）'!$A$4:$AD$53,21,FALSE),VLOOKUP($A18,'申込一覧（男）'!$A$4:$X$53,21,FALSE)),"")</f>
        <v/>
      </c>
      <c r="P18" s="54" t="str">
        <f>_xlfn.IFNA(IF(ISNA(VLOOKUP($A18,'申込一覧（男）'!$A$4:$X$53,9,FALSE)),VLOOKUP($A18,'申込一覧（女）'!$A$4:$AD$53,9,FALSE),VLOOKUP($A18,'申込一覧（男）'!$A$4:$X$53,9,FALSE)),"")</f>
        <v/>
      </c>
      <c r="Q18" s="329" t="str">
        <f>_xlfn.IFNA(IF(ISNA(VLOOKUP($A18,'申込一覧（男）'!$A$4:$Y$53,23,FALSE)),VLOOKUP($A18,'申込一覧（女）'!$A$4:$AD$53,23,FALSE),VLOOKUP($A18,'申込一覧（男）'!$A$4:$Y$53,23,FALSE)),"")</f>
        <v/>
      </c>
      <c r="R18" s="330" t="s">
        <v>362</v>
      </c>
      <c r="S18" s="59"/>
      <c r="V18" s="12" t="s">
        <v>41</v>
      </c>
      <c r="W18" s="12" t="s">
        <v>42</v>
      </c>
      <c r="Z18" s="40" t="s">
        <v>43</v>
      </c>
      <c r="AA18" s="12" t="s">
        <v>479</v>
      </c>
      <c r="AB18" s="12" t="s">
        <v>350</v>
      </c>
      <c r="AC18" s="12" t="s">
        <v>474</v>
      </c>
      <c r="AD18" s="12" t="s">
        <v>352</v>
      </c>
      <c r="AE18" s="12" t="s">
        <v>475</v>
      </c>
      <c r="AF18" s="12" t="s">
        <v>357</v>
      </c>
      <c r="AG18" s="12" t="s">
        <v>355</v>
      </c>
      <c r="AH18" s="136" t="s">
        <v>347</v>
      </c>
      <c r="AI18" s="12" t="s">
        <v>348</v>
      </c>
      <c r="AJ18" s="12" t="s">
        <v>349</v>
      </c>
    </row>
    <row r="19" spans="1:36" ht="20.25" customHeight="1">
      <c r="A19" s="52">
        <v>3</v>
      </c>
      <c r="B19" s="53" t="str">
        <f>_xlfn.IFNA(IF(ISNA(VLOOKUP($A19,'申込一覧（男）'!$A$4:$Y$53,2,FALSE)),VLOOKUP($A19,'申込一覧（女）'!$A$4:$AD$53,2,FALSE),VLOOKUP($A19,'申込一覧（男）'!$A$4:$Y$53,2,FALSE)),"")</f>
        <v/>
      </c>
      <c r="C19" s="327" t="str">
        <f>_xlfn.IFNA(IF(ISNA(VLOOKUP($A19,'申込一覧（男）'!$A$4:$X$53,4,FALSE)),VLOOKUP($A19,'申込一覧（女）'!$A$4:$AD$53,4,FALSE),VLOOKUP($A19,'申込一覧（男）'!$A$4:$X$53,4,FALSE)),"")</f>
        <v/>
      </c>
      <c r="D19" s="328" t="s">
        <v>362</v>
      </c>
      <c r="E19" s="54" t="str">
        <f>_xlfn.IFNA(IF(ISNA(VLOOKUP($A19,'申込一覧（男）'!$A$4:$X$53,5,FALSE)),VLOOKUP($A19,'申込一覧（女）'!$A$4:$AD$53,5,FALSE),VLOOKUP($A19,'申込一覧（男）'!$A$4:$X$53,5,FALSE)),"")</f>
        <v/>
      </c>
      <c r="F19" s="54" t="str">
        <f>_xlfn.IFNA(IF(ISNA(VLOOKUP($A19,'申込一覧（男）'!$A$4:$X$53,7,FALSE)),VLOOKUP($A19,'申込一覧（女）'!$A$4:$AD$53,7,FALSE),VLOOKUP($A19,'申込一覧（男）'!$A$4:$X$53,7,FALSE)),"")</f>
        <v/>
      </c>
      <c r="G19" s="68" t="str">
        <f>_xlfn.IFNA(IF(ISNA(VLOOKUP($A19,'申込一覧（男）'!$A$4:$X$53,3,FALSE)),VLOOKUP($A19,'申込一覧（女）'!$A$4:$AD$53,3,FALSE),VLOOKUP($A19,'申込一覧（男）'!$A$4:$X$53,3,FALSE)),"")</f>
        <v/>
      </c>
      <c r="H19" s="55" t="str">
        <f>_xlfn.IFNA(IF(ISNA(VLOOKUP($A19,'申込一覧（男）'!$A$4:$X$53,8,FALSE)),VLOOKUP($A19,'申込一覧（女）'!$A$4:$AD$53,8,FALSE),VLOOKUP($A19,'申込一覧（男）'!$A$4:$X$53,8,FALSE)),"")</f>
        <v/>
      </c>
      <c r="I19" s="54" t="str">
        <f>_xlfn.IFNA(IF(ISNA(VLOOKUP($A19,'申込一覧（男）'!$A$4:$X$53,10,FALSE)),VLOOKUP($A19,'申込一覧（女）'!$A$4:$AD$53,10,FALSE),VLOOKUP($A19,'申込一覧（男）'!$A$4:$X$53,10,FALSE)),"")</f>
        <v/>
      </c>
      <c r="J19" s="54" t="str">
        <f>_xlfn.IFNA(IF(ISNA(VLOOKUP($A19,'申込一覧（男）'!$A$4:$X$53,12,FALSE)),VLOOKUP($A19,'申込一覧（女）'!$A$4:$AD$53,12,FALSE),VLOOKUP($A19,'申込一覧（男）'!$A$4:$X$53,12,FALSE)),"")</f>
        <v/>
      </c>
      <c r="K19" s="54" t="str">
        <f>_xlfn.IFNA(IF(ISNA(VLOOKUP($A19,'申込一覧（男）'!$A$4:$X$53,14,FALSE)),VLOOKUP($A19,'申込一覧（女）'!$A$4:$AD$53,14,FALSE),VLOOKUP($A19,'申込一覧（男）'!$A$4:$X$53,14,FALSE)),"")</f>
        <v/>
      </c>
      <c r="L19" s="54" t="str">
        <f>_xlfn.IFNA(IF(ISNA(VLOOKUP($A19,'申込一覧（男）'!$A$4:$X$53,16,FALSE)),VLOOKUP($A19,'申込一覧（女）'!$A$4:$AD$53,16,FALSE),VLOOKUP($A19,'申込一覧（男）'!$A$4:$X$53,16,FALSE)),"")</f>
        <v/>
      </c>
      <c r="M19" s="56" t="str">
        <f>_xlfn.IFNA(IF(ISNA(VLOOKUP($A19,'申込一覧（男）'!$A$4:$X$53,17,FALSE)),VLOOKUP($A19,'申込一覧（女）'!$A$4:$AD$53,17,FALSE),VLOOKUP($A19,'申込一覧（男）'!$A$4:$X$53,17,FALSE)),"")</f>
        <v/>
      </c>
      <c r="N19" s="56" t="str">
        <f>_xlfn.IFNA(IF(ISNA(VLOOKUP($A19,'申込一覧（男）'!$A$4:$X$53,19,FALSE)),VLOOKUP($A19,'申込一覧（女）'!$A$4:$AD$53,19,FALSE),VLOOKUP($A19,'申込一覧（男）'!$A$4:$X$53,19,FALSE)),"")</f>
        <v/>
      </c>
      <c r="O19" s="56" t="str">
        <f>_xlfn.IFNA(IF(ISNA(VLOOKUP($A19,'申込一覧（男）'!$A$4:$X$53,21,FALSE)),VLOOKUP($A19,'申込一覧（女）'!$A$4:$AD$53,21,FALSE),VLOOKUP($A19,'申込一覧（男）'!$A$4:$X$53,21,FALSE)),"")</f>
        <v/>
      </c>
      <c r="P19" s="54" t="str">
        <f>_xlfn.IFNA(IF(ISNA(VLOOKUP($A19,'申込一覧（男）'!$A$4:$X$53,9,FALSE)),VLOOKUP($A19,'申込一覧（女）'!$A$4:$AD$53,9,FALSE),VLOOKUP($A19,'申込一覧（男）'!$A$4:$X$53,9,FALSE)),"")</f>
        <v/>
      </c>
      <c r="Q19" s="329" t="str">
        <f>_xlfn.IFNA(IF(ISNA(VLOOKUP($A19,'申込一覧（男）'!$A$4:$Y$53,23,FALSE)),VLOOKUP($A19,'申込一覧（女）'!$A$4:$AD$53,23,FALSE),VLOOKUP($A19,'申込一覧（男）'!$A$4:$Y$53,23,FALSE)),"")</f>
        <v/>
      </c>
      <c r="R19" s="330" t="s">
        <v>362</v>
      </c>
      <c r="S19" s="59"/>
      <c r="Z19" s="40"/>
    </row>
    <row r="20" spans="1:36" ht="20.25" customHeight="1">
      <c r="A20" s="52">
        <v>4</v>
      </c>
      <c r="B20" s="53" t="str">
        <f>_xlfn.IFNA(IF(ISNA(VLOOKUP($A20,'申込一覧（男）'!$A$4:$Y$53,2,FALSE)),VLOOKUP($A20,'申込一覧（女）'!$A$4:$AD$53,2,FALSE),VLOOKUP($A20,'申込一覧（男）'!$A$4:$Y$53,2,FALSE)),"")</f>
        <v/>
      </c>
      <c r="C20" s="327" t="str">
        <f>_xlfn.IFNA(IF(ISNA(VLOOKUP($A20,'申込一覧（男）'!$A$4:$X$53,4,FALSE)),VLOOKUP($A20,'申込一覧（女）'!$A$4:$AD$53,4,FALSE),VLOOKUP($A20,'申込一覧（男）'!$A$4:$X$53,4,FALSE)),"")</f>
        <v/>
      </c>
      <c r="D20" s="328" t="s">
        <v>362</v>
      </c>
      <c r="E20" s="54" t="str">
        <f>_xlfn.IFNA(IF(ISNA(VLOOKUP($A20,'申込一覧（男）'!$A$4:$X$53,5,FALSE)),VLOOKUP($A20,'申込一覧（女）'!$A$4:$AD$53,5,FALSE),VLOOKUP($A20,'申込一覧（男）'!$A$4:$X$53,5,FALSE)),"")</f>
        <v/>
      </c>
      <c r="F20" s="54" t="str">
        <f>_xlfn.IFNA(IF(ISNA(VLOOKUP($A20,'申込一覧（男）'!$A$4:$X$53,7,FALSE)),VLOOKUP($A20,'申込一覧（女）'!$A$4:$AD$53,7,FALSE),VLOOKUP($A20,'申込一覧（男）'!$A$4:$X$53,7,FALSE)),"")</f>
        <v/>
      </c>
      <c r="G20" s="68" t="str">
        <f>_xlfn.IFNA(IF(ISNA(VLOOKUP($A20,'申込一覧（男）'!$A$4:$X$53,3,FALSE)),VLOOKUP($A20,'申込一覧（女）'!$A$4:$AD$53,3,FALSE),VLOOKUP($A20,'申込一覧（男）'!$A$4:$X$53,3,FALSE)),"")</f>
        <v/>
      </c>
      <c r="H20" s="55" t="str">
        <f>_xlfn.IFNA(IF(ISNA(VLOOKUP($A20,'申込一覧（男）'!$A$4:$X$53,8,FALSE)),VLOOKUP($A20,'申込一覧（女）'!$A$4:$AD$53,8,FALSE),VLOOKUP($A20,'申込一覧（男）'!$A$4:$X$53,8,FALSE)),"")</f>
        <v/>
      </c>
      <c r="I20" s="54" t="str">
        <f>_xlfn.IFNA(IF(ISNA(VLOOKUP($A20,'申込一覧（男）'!$A$4:$X$53,10,FALSE)),VLOOKUP($A20,'申込一覧（女）'!$A$4:$AD$53,10,FALSE),VLOOKUP($A20,'申込一覧（男）'!$A$4:$X$53,10,FALSE)),"")</f>
        <v/>
      </c>
      <c r="J20" s="54" t="str">
        <f>_xlfn.IFNA(IF(ISNA(VLOOKUP($A20,'申込一覧（男）'!$A$4:$X$53,12,FALSE)),VLOOKUP($A20,'申込一覧（女）'!$A$4:$AD$53,12,FALSE),VLOOKUP($A20,'申込一覧（男）'!$A$4:$X$53,12,FALSE)),"")</f>
        <v/>
      </c>
      <c r="K20" s="54" t="str">
        <f>_xlfn.IFNA(IF(ISNA(VLOOKUP($A20,'申込一覧（男）'!$A$4:$X$53,14,FALSE)),VLOOKUP($A20,'申込一覧（女）'!$A$4:$AD$53,14,FALSE),VLOOKUP($A20,'申込一覧（男）'!$A$4:$X$53,14,FALSE)),"")</f>
        <v/>
      </c>
      <c r="L20" s="54" t="str">
        <f>_xlfn.IFNA(IF(ISNA(VLOOKUP($A20,'申込一覧（男）'!$A$4:$X$53,16,FALSE)),VLOOKUP($A20,'申込一覧（女）'!$A$4:$AD$53,16,FALSE),VLOOKUP($A20,'申込一覧（男）'!$A$4:$X$53,16,FALSE)),"")</f>
        <v/>
      </c>
      <c r="M20" s="56" t="str">
        <f>_xlfn.IFNA(IF(ISNA(VLOOKUP($A20,'申込一覧（男）'!$A$4:$X$53,17,FALSE)),VLOOKUP($A20,'申込一覧（女）'!$A$4:$AD$53,17,FALSE),VLOOKUP($A20,'申込一覧（男）'!$A$4:$X$53,17,FALSE)),"")</f>
        <v/>
      </c>
      <c r="N20" s="56" t="str">
        <f>_xlfn.IFNA(IF(ISNA(VLOOKUP($A20,'申込一覧（男）'!$A$4:$X$53,19,FALSE)),VLOOKUP($A20,'申込一覧（女）'!$A$4:$AD$53,19,FALSE),VLOOKUP($A20,'申込一覧（男）'!$A$4:$X$53,19,FALSE)),"")</f>
        <v/>
      </c>
      <c r="O20" s="56" t="str">
        <f>_xlfn.IFNA(IF(ISNA(VLOOKUP($A20,'申込一覧（男）'!$A$4:$X$53,21,FALSE)),VLOOKUP($A20,'申込一覧（女）'!$A$4:$AD$53,21,FALSE),VLOOKUP($A20,'申込一覧（男）'!$A$4:$X$53,21,FALSE)),"")</f>
        <v/>
      </c>
      <c r="P20" s="54" t="str">
        <f>_xlfn.IFNA(IF(ISNA(VLOOKUP($A20,'申込一覧（男）'!$A$4:$X$53,9,FALSE)),VLOOKUP($A20,'申込一覧（女）'!$A$4:$AD$53,9,FALSE),VLOOKUP($A20,'申込一覧（男）'!$A$4:$X$53,9,FALSE)),"")</f>
        <v/>
      </c>
      <c r="Q20" s="329" t="str">
        <f>_xlfn.IFNA(IF(ISNA(VLOOKUP($A20,'申込一覧（男）'!$A$4:$Y$53,23,FALSE)),VLOOKUP($A20,'申込一覧（女）'!$A$4:$AD$53,23,FALSE),VLOOKUP($A20,'申込一覧（男）'!$A$4:$Y$53,23,FALSE)),"")</f>
        <v/>
      </c>
      <c r="R20" s="330" t="s">
        <v>362</v>
      </c>
      <c r="S20" s="59"/>
      <c r="V20" s="41">
        <v>13001</v>
      </c>
      <c r="W20" s="41" t="s">
        <v>44</v>
      </c>
      <c r="X20" s="41" t="s">
        <v>45</v>
      </c>
      <c r="Y20" s="41" t="s">
        <v>46</v>
      </c>
      <c r="Z20" s="42">
        <v>2</v>
      </c>
      <c r="AA20" s="43" t="s">
        <v>47</v>
      </c>
      <c r="AB20" s="43" t="s">
        <v>243</v>
      </c>
      <c r="AC20" s="43" t="s">
        <v>326</v>
      </c>
      <c r="AD20" s="43" t="s">
        <v>243</v>
      </c>
      <c r="AE20" s="43" t="s">
        <v>244</v>
      </c>
      <c r="AF20" s="43" t="s">
        <v>358</v>
      </c>
      <c r="AG20" s="43" t="s">
        <v>356</v>
      </c>
      <c r="AH20" s="12">
        <v>1</v>
      </c>
      <c r="AI20" s="12" t="s">
        <v>348</v>
      </c>
      <c r="AJ20" s="12" t="s">
        <v>349</v>
      </c>
    </row>
    <row r="21" spans="1:36" ht="20.25" customHeight="1">
      <c r="A21" s="52">
        <v>5</v>
      </c>
      <c r="B21" s="53" t="str">
        <f>_xlfn.IFNA(IF(ISNA(VLOOKUP($A21,'申込一覧（男）'!$A$4:$Y$53,2,FALSE)),VLOOKUP($A21,'申込一覧（女）'!$A$4:$AD$53,2,FALSE),VLOOKUP($A21,'申込一覧（男）'!$A$4:$Y$53,2,FALSE)),"")</f>
        <v/>
      </c>
      <c r="C21" s="327" t="str">
        <f>_xlfn.IFNA(IF(ISNA(VLOOKUP($A21,'申込一覧（男）'!$A$4:$X$53,4,FALSE)),VLOOKUP($A21,'申込一覧（女）'!$A$4:$AD$53,4,FALSE),VLOOKUP($A21,'申込一覧（男）'!$A$4:$X$53,4,FALSE)),"")</f>
        <v/>
      </c>
      <c r="D21" s="328" t="s">
        <v>362</v>
      </c>
      <c r="E21" s="54" t="str">
        <f>_xlfn.IFNA(IF(ISNA(VLOOKUP($A21,'申込一覧（男）'!$A$4:$X$53,5,FALSE)),VLOOKUP($A21,'申込一覧（女）'!$A$4:$AD$53,5,FALSE),VLOOKUP($A21,'申込一覧（男）'!$A$4:$X$53,5,FALSE)),"")</f>
        <v/>
      </c>
      <c r="F21" s="54" t="str">
        <f>_xlfn.IFNA(IF(ISNA(VLOOKUP($A21,'申込一覧（男）'!$A$4:$X$53,7,FALSE)),VLOOKUP($A21,'申込一覧（女）'!$A$4:$AD$53,7,FALSE),VLOOKUP($A21,'申込一覧（男）'!$A$4:$X$53,7,FALSE)),"")</f>
        <v/>
      </c>
      <c r="G21" s="68" t="str">
        <f>_xlfn.IFNA(IF(ISNA(VLOOKUP($A21,'申込一覧（男）'!$A$4:$X$53,3,FALSE)),VLOOKUP($A21,'申込一覧（女）'!$A$4:$AD$53,3,FALSE),VLOOKUP($A21,'申込一覧（男）'!$A$4:$X$53,3,FALSE)),"")</f>
        <v/>
      </c>
      <c r="H21" s="55" t="str">
        <f>_xlfn.IFNA(IF(ISNA(VLOOKUP($A21,'申込一覧（男）'!$A$4:$X$53,8,FALSE)),VLOOKUP($A21,'申込一覧（女）'!$A$4:$AD$53,8,FALSE),VLOOKUP($A21,'申込一覧（男）'!$A$4:$X$53,8,FALSE)),"")</f>
        <v/>
      </c>
      <c r="I21" s="54" t="str">
        <f>_xlfn.IFNA(IF(ISNA(VLOOKUP($A21,'申込一覧（男）'!$A$4:$X$53,10,FALSE)),VLOOKUP($A21,'申込一覧（女）'!$A$4:$AD$53,10,FALSE),VLOOKUP($A21,'申込一覧（男）'!$A$4:$X$53,10,FALSE)),"")</f>
        <v/>
      </c>
      <c r="J21" s="54" t="str">
        <f>_xlfn.IFNA(IF(ISNA(VLOOKUP($A21,'申込一覧（男）'!$A$4:$X$53,12,FALSE)),VLOOKUP($A21,'申込一覧（女）'!$A$4:$AD$53,12,FALSE),VLOOKUP($A21,'申込一覧（男）'!$A$4:$X$53,12,FALSE)),"")</f>
        <v/>
      </c>
      <c r="K21" s="54" t="str">
        <f>_xlfn.IFNA(IF(ISNA(VLOOKUP($A21,'申込一覧（男）'!$A$4:$X$53,14,FALSE)),VLOOKUP($A21,'申込一覧（女）'!$A$4:$AD$53,14,FALSE),VLOOKUP($A21,'申込一覧（男）'!$A$4:$X$53,14,FALSE)),"")</f>
        <v/>
      </c>
      <c r="L21" s="54" t="str">
        <f>_xlfn.IFNA(IF(ISNA(VLOOKUP($A21,'申込一覧（男）'!$A$4:$X$53,16,FALSE)),VLOOKUP($A21,'申込一覧（女）'!$A$4:$AD$53,16,FALSE),VLOOKUP($A21,'申込一覧（男）'!$A$4:$X$53,16,FALSE)),"")</f>
        <v/>
      </c>
      <c r="M21" s="56" t="str">
        <f>_xlfn.IFNA(IF(ISNA(VLOOKUP($A21,'申込一覧（男）'!$A$4:$X$53,17,FALSE)),VLOOKUP($A21,'申込一覧（女）'!$A$4:$AD$53,17,FALSE),VLOOKUP($A21,'申込一覧（男）'!$A$4:$X$53,17,FALSE)),"")</f>
        <v/>
      </c>
      <c r="N21" s="56" t="str">
        <f>_xlfn.IFNA(IF(ISNA(VLOOKUP($A21,'申込一覧（男）'!$A$4:$X$53,19,FALSE)),VLOOKUP($A21,'申込一覧（女）'!$A$4:$AD$53,19,FALSE),VLOOKUP($A21,'申込一覧（男）'!$A$4:$X$53,19,FALSE)),"")</f>
        <v/>
      </c>
      <c r="O21" s="56" t="str">
        <f>_xlfn.IFNA(IF(ISNA(VLOOKUP($A21,'申込一覧（男）'!$A$4:$X$53,21,FALSE)),VLOOKUP($A21,'申込一覧（女）'!$A$4:$AD$53,21,FALSE),VLOOKUP($A21,'申込一覧（男）'!$A$4:$X$53,21,FALSE)),"")</f>
        <v/>
      </c>
      <c r="P21" s="54" t="str">
        <f>_xlfn.IFNA(IF(ISNA(VLOOKUP($A21,'申込一覧（男）'!$A$4:$X$53,9,FALSE)),VLOOKUP($A21,'申込一覧（女）'!$A$4:$AD$53,9,FALSE),VLOOKUP($A21,'申込一覧（男）'!$A$4:$X$53,9,FALSE)),"")</f>
        <v/>
      </c>
      <c r="Q21" s="329" t="str">
        <f>_xlfn.IFNA(IF(ISNA(VLOOKUP($A21,'申込一覧（男）'!$A$4:$Y$53,23,FALSE)),VLOOKUP($A21,'申込一覧（女）'!$A$4:$AD$53,23,FALSE),VLOOKUP($A21,'申込一覧（男）'!$A$4:$Y$53,23,FALSE)),"")</f>
        <v/>
      </c>
      <c r="R21" s="330" t="s">
        <v>362</v>
      </c>
      <c r="S21" s="59"/>
      <c r="V21" s="41">
        <v>13002</v>
      </c>
      <c r="W21" s="41" t="s">
        <v>48</v>
      </c>
      <c r="X21" s="41" t="s">
        <v>49</v>
      </c>
      <c r="Y21" s="41" t="s">
        <v>50</v>
      </c>
      <c r="Z21" s="42">
        <v>3</v>
      </c>
      <c r="AA21" s="43" t="s">
        <v>51</v>
      </c>
      <c r="AB21" s="43" t="s">
        <v>244</v>
      </c>
      <c r="AC21" s="43" t="s">
        <v>351</v>
      </c>
      <c r="AD21" s="43" t="s">
        <v>246</v>
      </c>
      <c r="AE21" s="43" t="s">
        <v>353</v>
      </c>
      <c r="AF21" s="43"/>
      <c r="AG21" s="43"/>
      <c r="AH21" s="12">
        <v>2</v>
      </c>
    </row>
    <row r="22" spans="1:36" ht="20.25" customHeight="1">
      <c r="A22" s="52">
        <v>6</v>
      </c>
      <c r="B22" s="53" t="str">
        <f>_xlfn.IFNA(IF(ISNA(VLOOKUP($A22,'申込一覧（男）'!$A$4:$Y$53,2,FALSE)),VLOOKUP($A22,'申込一覧（女）'!$A$4:$AD$53,2,FALSE),VLOOKUP($A22,'申込一覧（男）'!$A$4:$Y$53,2,FALSE)),"")</f>
        <v/>
      </c>
      <c r="C22" s="327" t="str">
        <f>_xlfn.IFNA(IF(ISNA(VLOOKUP($A22,'申込一覧（男）'!$A$4:$X$53,4,FALSE)),VLOOKUP($A22,'申込一覧（女）'!$A$4:$AD$53,4,FALSE),VLOOKUP($A22,'申込一覧（男）'!$A$4:$X$53,4,FALSE)),"")</f>
        <v/>
      </c>
      <c r="D22" s="328" t="s">
        <v>362</v>
      </c>
      <c r="E22" s="54" t="str">
        <f>_xlfn.IFNA(IF(ISNA(VLOOKUP($A22,'申込一覧（男）'!$A$4:$X$53,5,FALSE)),VLOOKUP($A22,'申込一覧（女）'!$A$4:$AD$53,5,FALSE),VLOOKUP($A22,'申込一覧（男）'!$A$4:$X$53,5,FALSE)),"")</f>
        <v/>
      </c>
      <c r="F22" s="54" t="str">
        <f>_xlfn.IFNA(IF(ISNA(VLOOKUP($A22,'申込一覧（男）'!$A$4:$X$53,7,FALSE)),VLOOKUP($A22,'申込一覧（女）'!$A$4:$AD$53,7,FALSE),VLOOKUP($A22,'申込一覧（男）'!$A$4:$X$53,7,FALSE)),"")</f>
        <v/>
      </c>
      <c r="G22" s="68" t="str">
        <f>_xlfn.IFNA(IF(ISNA(VLOOKUP($A22,'申込一覧（男）'!$A$4:$X$53,3,FALSE)),VLOOKUP($A22,'申込一覧（女）'!$A$4:$AD$53,3,FALSE),VLOOKUP($A22,'申込一覧（男）'!$A$4:$X$53,3,FALSE)),"")</f>
        <v/>
      </c>
      <c r="H22" s="55" t="str">
        <f>_xlfn.IFNA(IF(ISNA(VLOOKUP($A22,'申込一覧（男）'!$A$4:$X$53,8,FALSE)),VLOOKUP($A22,'申込一覧（女）'!$A$4:$AD$53,8,FALSE),VLOOKUP($A22,'申込一覧（男）'!$A$4:$X$53,8,FALSE)),"")</f>
        <v/>
      </c>
      <c r="I22" s="54" t="str">
        <f>_xlfn.IFNA(IF(ISNA(VLOOKUP($A22,'申込一覧（男）'!$A$4:$X$53,10,FALSE)),VLOOKUP($A22,'申込一覧（女）'!$A$4:$AD$53,10,FALSE),VLOOKUP($A22,'申込一覧（男）'!$A$4:$X$53,10,FALSE)),"")</f>
        <v/>
      </c>
      <c r="J22" s="54" t="str">
        <f>_xlfn.IFNA(IF(ISNA(VLOOKUP($A22,'申込一覧（男）'!$A$4:$X$53,12,FALSE)),VLOOKUP($A22,'申込一覧（女）'!$A$4:$AD$53,12,FALSE),VLOOKUP($A22,'申込一覧（男）'!$A$4:$X$53,12,FALSE)),"")</f>
        <v/>
      </c>
      <c r="K22" s="54" t="str">
        <f>_xlfn.IFNA(IF(ISNA(VLOOKUP($A22,'申込一覧（男）'!$A$4:$X$53,14,FALSE)),VLOOKUP($A22,'申込一覧（女）'!$A$4:$AD$53,14,FALSE),VLOOKUP($A22,'申込一覧（男）'!$A$4:$X$53,14,FALSE)),"")</f>
        <v/>
      </c>
      <c r="L22" s="54" t="str">
        <f>_xlfn.IFNA(IF(ISNA(VLOOKUP($A22,'申込一覧（男）'!$A$4:$X$53,16,FALSE)),VLOOKUP($A22,'申込一覧（女）'!$A$4:$AD$53,16,FALSE),VLOOKUP($A22,'申込一覧（男）'!$A$4:$X$53,16,FALSE)),"")</f>
        <v/>
      </c>
      <c r="M22" s="56" t="str">
        <f>_xlfn.IFNA(IF(ISNA(VLOOKUP($A22,'申込一覧（男）'!$A$4:$X$53,17,FALSE)),VLOOKUP($A22,'申込一覧（女）'!$A$4:$AD$53,17,FALSE),VLOOKUP($A22,'申込一覧（男）'!$A$4:$X$53,17,FALSE)),"")</f>
        <v/>
      </c>
      <c r="N22" s="56" t="str">
        <f>_xlfn.IFNA(IF(ISNA(VLOOKUP($A22,'申込一覧（男）'!$A$4:$X$53,19,FALSE)),VLOOKUP($A22,'申込一覧（女）'!$A$4:$AD$53,19,FALSE),VLOOKUP($A22,'申込一覧（男）'!$A$4:$X$53,19,FALSE)),"")</f>
        <v/>
      </c>
      <c r="O22" s="56" t="str">
        <f>_xlfn.IFNA(IF(ISNA(VLOOKUP($A22,'申込一覧（男）'!$A$4:$X$53,21,FALSE)),VLOOKUP($A22,'申込一覧（女）'!$A$4:$AD$53,21,FALSE),VLOOKUP($A22,'申込一覧（男）'!$A$4:$X$53,21,FALSE)),"")</f>
        <v/>
      </c>
      <c r="P22" s="54" t="str">
        <f>_xlfn.IFNA(IF(ISNA(VLOOKUP($A22,'申込一覧（男）'!$A$4:$X$53,9,FALSE)),VLOOKUP($A22,'申込一覧（女）'!$A$4:$AD$53,9,FALSE),VLOOKUP($A22,'申込一覧（男）'!$A$4:$X$53,9,FALSE)),"")</f>
        <v/>
      </c>
      <c r="Q22" s="329" t="str">
        <f>_xlfn.IFNA(IF(ISNA(VLOOKUP($A22,'申込一覧（男）'!$A$4:$Y$53,23,FALSE)),VLOOKUP($A22,'申込一覧（女）'!$A$4:$AD$53,23,FALSE),VLOOKUP($A22,'申込一覧（男）'!$A$4:$Y$53,23,FALSE)),"")</f>
        <v/>
      </c>
      <c r="R22" s="330" t="s">
        <v>362</v>
      </c>
      <c r="S22" s="59"/>
      <c r="V22" s="41">
        <v>13003</v>
      </c>
      <c r="W22" s="41" t="s">
        <v>52</v>
      </c>
      <c r="X22" s="41" t="s">
        <v>53</v>
      </c>
      <c r="Y22" s="41" t="s">
        <v>54</v>
      </c>
      <c r="Z22" s="42">
        <v>5</v>
      </c>
      <c r="AA22" s="43" t="s">
        <v>55</v>
      </c>
      <c r="AB22" s="43" t="s">
        <v>245</v>
      </c>
      <c r="AC22" s="43" t="s">
        <v>324</v>
      </c>
      <c r="AD22" s="43" t="s">
        <v>287</v>
      </c>
      <c r="AE22" s="43" t="s">
        <v>354</v>
      </c>
      <c r="AF22" s="43"/>
      <c r="AG22" s="43"/>
      <c r="AH22" s="12">
        <v>3</v>
      </c>
    </row>
    <row r="23" spans="1:36" ht="20.25" customHeight="1">
      <c r="A23" s="52">
        <v>7</v>
      </c>
      <c r="B23" s="53" t="str">
        <f>_xlfn.IFNA(IF(ISNA(VLOOKUP($A23,'申込一覧（男）'!$A$4:$Y$53,2,FALSE)),VLOOKUP($A23,'申込一覧（女）'!$A$4:$AD$53,2,FALSE),VLOOKUP($A23,'申込一覧（男）'!$A$4:$Y$53,2,FALSE)),"")</f>
        <v/>
      </c>
      <c r="C23" s="327" t="str">
        <f>_xlfn.IFNA(IF(ISNA(VLOOKUP($A23,'申込一覧（男）'!$A$4:$X$53,4,FALSE)),VLOOKUP($A23,'申込一覧（女）'!$A$4:$AD$53,4,FALSE),VLOOKUP($A23,'申込一覧（男）'!$A$4:$X$53,4,FALSE)),"")</f>
        <v/>
      </c>
      <c r="D23" s="328" t="s">
        <v>362</v>
      </c>
      <c r="E23" s="54" t="str">
        <f>_xlfn.IFNA(IF(ISNA(VLOOKUP($A23,'申込一覧（男）'!$A$4:$X$53,5,FALSE)),VLOOKUP($A23,'申込一覧（女）'!$A$4:$AD$53,5,FALSE),VLOOKUP($A23,'申込一覧（男）'!$A$4:$X$53,5,FALSE)),"")</f>
        <v/>
      </c>
      <c r="F23" s="54" t="str">
        <f>_xlfn.IFNA(IF(ISNA(VLOOKUP($A23,'申込一覧（男）'!$A$4:$X$53,7,FALSE)),VLOOKUP($A23,'申込一覧（女）'!$A$4:$AD$53,7,FALSE),VLOOKUP($A23,'申込一覧（男）'!$A$4:$X$53,7,FALSE)),"")</f>
        <v/>
      </c>
      <c r="G23" s="68" t="str">
        <f>_xlfn.IFNA(IF(ISNA(VLOOKUP($A23,'申込一覧（男）'!$A$4:$X$53,3,FALSE)),VLOOKUP($A23,'申込一覧（女）'!$A$4:$AD$53,3,FALSE),VLOOKUP($A23,'申込一覧（男）'!$A$4:$X$53,3,FALSE)),"")</f>
        <v/>
      </c>
      <c r="H23" s="55" t="str">
        <f>_xlfn.IFNA(IF(ISNA(VLOOKUP($A23,'申込一覧（男）'!$A$4:$X$53,8,FALSE)),VLOOKUP($A23,'申込一覧（女）'!$A$4:$AD$53,8,FALSE),VLOOKUP($A23,'申込一覧（男）'!$A$4:$X$53,8,FALSE)),"")</f>
        <v/>
      </c>
      <c r="I23" s="54" t="str">
        <f>_xlfn.IFNA(IF(ISNA(VLOOKUP($A23,'申込一覧（男）'!$A$4:$X$53,10,FALSE)),VLOOKUP($A23,'申込一覧（女）'!$A$4:$AD$53,10,FALSE),VLOOKUP($A23,'申込一覧（男）'!$A$4:$X$53,10,FALSE)),"")</f>
        <v/>
      </c>
      <c r="J23" s="54" t="str">
        <f>_xlfn.IFNA(IF(ISNA(VLOOKUP($A23,'申込一覧（男）'!$A$4:$X$53,12,FALSE)),VLOOKUP($A23,'申込一覧（女）'!$A$4:$AD$53,12,FALSE),VLOOKUP($A23,'申込一覧（男）'!$A$4:$X$53,12,FALSE)),"")</f>
        <v/>
      </c>
      <c r="K23" s="54" t="str">
        <f>_xlfn.IFNA(IF(ISNA(VLOOKUP($A23,'申込一覧（男）'!$A$4:$X$53,14,FALSE)),VLOOKUP($A23,'申込一覧（女）'!$A$4:$AD$53,14,FALSE),VLOOKUP($A23,'申込一覧（男）'!$A$4:$X$53,14,FALSE)),"")</f>
        <v/>
      </c>
      <c r="L23" s="54" t="str">
        <f>_xlfn.IFNA(IF(ISNA(VLOOKUP($A23,'申込一覧（男）'!$A$4:$X$53,16,FALSE)),VLOOKUP($A23,'申込一覧（女）'!$A$4:$AD$53,16,FALSE),VLOOKUP($A23,'申込一覧（男）'!$A$4:$X$53,16,FALSE)),"")</f>
        <v/>
      </c>
      <c r="M23" s="56" t="str">
        <f>_xlfn.IFNA(IF(ISNA(VLOOKUP($A23,'申込一覧（男）'!$A$4:$X$53,17,FALSE)),VLOOKUP($A23,'申込一覧（女）'!$A$4:$AD$53,17,FALSE),VLOOKUP($A23,'申込一覧（男）'!$A$4:$X$53,17,FALSE)),"")</f>
        <v/>
      </c>
      <c r="N23" s="56" t="str">
        <f>_xlfn.IFNA(IF(ISNA(VLOOKUP($A23,'申込一覧（男）'!$A$4:$X$53,19,FALSE)),VLOOKUP($A23,'申込一覧（女）'!$A$4:$AD$53,19,FALSE),VLOOKUP($A23,'申込一覧（男）'!$A$4:$X$53,19,FALSE)),"")</f>
        <v/>
      </c>
      <c r="O23" s="56" t="str">
        <f>_xlfn.IFNA(IF(ISNA(VLOOKUP($A23,'申込一覧（男）'!$A$4:$X$53,21,FALSE)),VLOOKUP($A23,'申込一覧（女）'!$A$4:$AD$53,21,FALSE),VLOOKUP($A23,'申込一覧（男）'!$A$4:$X$53,21,FALSE)),"")</f>
        <v/>
      </c>
      <c r="P23" s="54" t="str">
        <f>_xlfn.IFNA(IF(ISNA(VLOOKUP($A23,'申込一覧（男）'!$A$4:$X$53,9,FALSE)),VLOOKUP($A23,'申込一覧（女）'!$A$4:$AD$53,9,FALSE),VLOOKUP($A23,'申込一覧（男）'!$A$4:$X$53,9,FALSE)),"")</f>
        <v/>
      </c>
      <c r="Q23" s="329" t="str">
        <f>_xlfn.IFNA(IF(ISNA(VLOOKUP($A23,'申込一覧（男）'!$A$4:$Y$53,23,FALSE)),VLOOKUP($A23,'申込一覧（女）'!$A$4:$AD$53,23,FALSE),VLOOKUP($A23,'申込一覧（男）'!$A$4:$Y$53,23,FALSE)),"")</f>
        <v/>
      </c>
      <c r="R23" s="330" t="s">
        <v>362</v>
      </c>
      <c r="S23" s="59"/>
      <c r="V23" s="41">
        <v>13004</v>
      </c>
      <c r="W23" s="41" t="s">
        <v>56</v>
      </c>
      <c r="X23" s="41" t="s">
        <v>57</v>
      </c>
      <c r="Y23" s="41" t="s">
        <v>58</v>
      </c>
      <c r="Z23" s="42">
        <v>6</v>
      </c>
      <c r="AA23" s="43" t="s">
        <v>59</v>
      </c>
      <c r="AB23" s="43" t="s">
        <v>246</v>
      </c>
      <c r="AC23" s="43"/>
      <c r="AD23" s="43" t="s">
        <v>290</v>
      </c>
      <c r="AE23" s="43" t="s">
        <v>321</v>
      </c>
      <c r="AF23" s="43"/>
      <c r="AG23" s="43"/>
      <c r="AH23" s="12">
        <v>4</v>
      </c>
    </row>
    <row r="24" spans="1:36" ht="20.25" customHeight="1">
      <c r="A24" s="52">
        <v>8</v>
      </c>
      <c r="B24" s="53" t="str">
        <f>_xlfn.IFNA(IF(ISNA(VLOOKUP($A24,'申込一覧（男）'!$A$4:$Y$53,2,FALSE)),VLOOKUP($A24,'申込一覧（女）'!$A$4:$AD$53,2,FALSE),VLOOKUP($A24,'申込一覧（男）'!$A$4:$Y$53,2,FALSE)),"")</f>
        <v/>
      </c>
      <c r="C24" s="327" t="str">
        <f>_xlfn.IFNA(IF(ISNA(VLOOKUP($A24,'申込一覧（男）'!$A$4:$X$53,4,FALSE)),VLOOKUP($A24,'申込一覧（女）'!$A$4:$AD$53,4,FALSE),VLOOKUP($A24,'申込一覧（男）'!$A$4:$X$53,4,FALSE)),"")</f>
        <v/>
      </c>
      <c r="D24" s="328" t="s">
        <v>362</v>
      </c>
      <c r="E24" s="54" t="str">
        <f>_xlfn.IFNA(IF(ISNA(VLOOKUP($A24,'申込一覧（男）'!$A$4:$X$53,5,FALSE)),VLOOKUP($A24,'申込一覧（女）'!$A$4:$AD$53,5,FALSE),VLOOKUP($A24,'申込一覧（男）'!$A$4:$X$53,5,FALSE)),"")</f>
        <v/>
      </c>
      <c r="F24" s="54" t="str">
        <f>_xlfn.IFNA(IF(ISNA(VLOOKUP($A24,'申込一覧（男）'!$A$4:$X$53,7,FALSE)),VLOOKUP($A24,'申込一覧（女）'!$A$4:$AD$53,7,FALSE),VLOOKUP($A24,'申込一覧（男）'!$A$4:$X$53,7,FALSE)),"")</f>
        <v/>
      </c>
      <c r="G24" s="68" t="str">
        <f>_xlfn.IFNA(IF(ISNA(VLOOKUP($A24,'申込一覧（男）'!$A$4:$X$53,3,FALSE)),VLOOKUP($A24,'申込一覧（女）'!$A$4:$AD$53,3,FALSE),VLOOKUP($A24,'申込一覧（男）'!$A$4:$X$53,3,FALSE)),"")</f>
        <v/>
      </c>
      <c r="H24" s="55" t="str">
        <f>_xlfn.IFNA(IF(ISNA(VLOOKUP($A24,'申込一覧（男）'!$A$4:$X$53,8,FALSE)),VLOOKUP($A24,'申込一覧（女）'!$A$4:$AD$53,8,FALSE),VLOOKUP($A24,'申込一覧（男）'!$A$4:$X$53,8,FALSE)),"")</f>
        <v/>
      </c>
      <c r="I24" s="54" t="str">
        <f>_xlfn.IFNA(IF(ISNA(VLOOKUP($A24,'申込一覧（男）'!$A$4:$X$53,10,FALSE)),VLOOKUP($A24,'申込一覧（女）'!$A$4:$AD$53,10,FALSE),VLOOKUP($A24,'申込一覧（男）'!$A$4:$X$53,10,FALSE)),"")</f>
        <v/>
      </c>
      <c r="J24" s="54" t="str">
        <f>_xlfn.IFNA(IF(ISNA(VLOOKUP($A24,'申込一覧（男）'!$A$4:$X$53,12,FALSE)),VLOOKUP($A24,'申込一覧（女）'!$A$4:$AD$53,12,FALSE),VLOOKUP($A24,'申込一覧（男）'!$A$4:$X$53,12,FALSE)),"")</f>
        <v/>
      </c>
      <c r="K24" s="54" t="str">
        <f>_xlfn.IFNA(IF(ISNA(VLOOKUP($A24,'申込一覧（男）'!$A$4:$X$53,14,FALSE)),VLOOKUP($A24,'申込一覧（女）'!$A$4:$AD$53,14,FALSE),VLOOKUP($A24,'申込一覧（男）'!$A$4:$X$53,14,FALSE)),"")</f>
        <v/>
      </c>
      <c r="L24" s="54" t="str">
        <f>_xlfn.IFNA(IF(ISNA(VLOOKUP($A24,'申込一覧（男）'!$A$4:$X$53,16,FALSE)),VLOOKUP($A24,'申込一覧（女）'!$A$4:$AD$53,16,FALSE),VLOOKUP($A24,'申込一覧（男）'!$A$4:$X$53,16,FALSE)),"")</f>
        <v/>
      </c>
      <c r="M24" s="56" t="str">
        <f>_xlfn.IFNA(IF(ISNA(VLOOKUP($A24,'申込一覧（男）'!$A$4:$X$53,17,FALSE)),VLOOKUP($A24,'申込一覧（女）'!$A$4:$AD$53,17,FALSE),VLOOKUP($A24,'申込一覧（男）'!$A$4:$X$53,17,FALSE)),"")</f>
        <v/>
      </c>
      <c r="N24" s="56" t="str">
        <f>_xlfn.IFNA(IF(ISNA(VLOOKUP($A24,'申込一覧（男）'!$A$4:$X$53,19,FALSE)),VLOOKUP($A24,'申込一覧（女）'!$A$4:$AD$53,19,FALSE),VLOOKUP($A24,'申込一覧（男）'!$A$4:$X$53,19,FALSE)),"")</f>
        <v/>
      </c>
      <c r="O24" s="56" t="str">
        <f>_xlfn.IFNA(IF(ISNA(VLOOKUP($A24,'申込一覧（男）'!$A$4:$X$53,21,FALSE)),VLOOKUP($A24,'申込一覧（女）'!$A$4:$AD$53,21,FALSE),VLOOKUP($A24,'申込一覧（男）'!$A$4:$X$53,21,FALSE)),"")</f>
        <v/>
      </c>
      <c r="P24" s="54" t="str">
        <f>_xlfn.IFNA(IF(ISNA(VLOOKUP($A24,'申込一覧（男）'!$A$4:$X$53,9,FALSE)),VLOOKUP($A24,'申込一覧（女）'!$A$4:$AD$53,9,FALSE),VLOOKUP($A24,'申込一覧（男）'!$A$4:$X$53,9,FALSE)),"")</f>
        <v/>
      </c>
      <c r="Q24" s="329" t="str">
        <f>_xlfn.IFNA(IF(ISNA(VLOOKUP($A24,'申込一覧（男）'!$A$4:$Y$53,23,FALSE)),VLOOKUP($A24,'申込一覧（女）'!$A$4:$AD$53,23,FALSE),VLOOKUP($A24,'申込一覧（男）'!$A$4:$Y$53,23,FALSE)),"")</f>
        <v/>
      </c>
      <c r="R24" s="330" t="s">
        <v>362</v>
      </c>
      <c r="S24" s="59"/>
      <c r="V24" s="41">
        <v>23001</v>
      </c>
      <c r="W24" s="41" t="s">
        <v>61</v>
      </c>
      <c r="X24" s="41" t="s">
        <v>62</v>
      </c>
      <c r="Y24" s="41" t="s">
        <v>63</v>
      </c>
      <c r="Z24" s="42">
        <v>8</v>
      </c>
      <c r="AA24" s="43" t="s">
        <v>60</v>
      </c>
      <c r="AB24" s="43" t="s">
        <v>17</v>
      </c>
      <c r="AC24" s="43"/>
      <c r="AD24" s="43"/>
      <c r="AE24" s="43" t="s">
        <v>325</v>
      </c>
      <c r="AF24" s="43"/>
      <c r="AG24" s="43"/>
      <c r="AH24" s="12">
        <v>5</v>
      </c>
    </row>
    <row r="25" spans="1:36" ht="20.25" customHeight="1">
      <c r="A25" s="52">
        <v>9</v>
      </c>
      <c r="B25" s="53" t="str">
        <f>_xlfn.IFNA(IF(ISNA(VLOOKUP($A25,'申込一覧（男）'!$A$4:$Y$53,2,FALSE)),VLOOKUP($A25,'申込一覧（女）'!$A$4:$AD$53,2,FALSE),VLOOKUP($A25,'申込一覧（男）'!$A$4:$Y$53,2,FALSE)),"")</f>
        <v/>
      </c>
      <c r="C25" s="327" t="str">
        <f>_xlfn.IFNA(IF(ISNA(VLOOKUP($A25,'申込一覧（男）'!$A$4:$X$53,4,FALSE)),VLOOKUP($A25,'申込一覧（女）'!$A$4:$AD$53,4,FALSE),VLOOKUP($A25,'申込一覧（男）'!$A$4:$X$53,4,FALSE)),"")</f>
        <v/>
      </c>
      <c r="D25" s="328" t="s">
        <v>362</v>
      </c>
      <c r="E25" s="54" t="str">
        <f>_xlfn.IFNA(IF(ISNA(VLOOKUP($A25,'申込一覧（男）'!$A$4:$X$53,5,FALSE)),VLOOKUP($A25,'申込一覧（女）'!$A$4:$AD$53,5,FALSE),VLOOKUP($A25,'申込一覧（男）'!$A$4:$X$53,5,FALSE)),"")</f>
        <v/>
      </c>
      <c r="F25" s="54" t="str">
        <f>_xlfn.IFNA(IF(ISNA(VLOOKUP($A25,'申込一覧（男）'!$A$4:$X$53,7,FALSE)),VLOOKUP($A25,'申込一覧（女）'!$A$4:$AD$53,7,FALSE),VLOOKUP($A25,'申込一覧（男）'!$A$4:$X$53,7,FALSE)),"")</f>
        <v/>
      </c>
      <c r="G25" s="68" t="str">
        <f>_xlfn.IFNA(IF(ISNA(VLOOKUP($A25,'申込一覧（男）'!$A$4:$X$53,3,FALSE)),VLOOKUP($A25,'申込一覧（女）'!$A$4:$AD$53,3,FALSE),VLOOKUP($A25,'申込一覧（男）'!$A$4:$X$53,3,FALSE)),"")</f>
        <v/>
      </c>
      <c r="H25" s="55" t="str">
        <f>_xlfn.IFNA(IF(ISNA(VLOOKUP($A25,'申込一覧（男）'!$A$4:$X$53,8,FALSE)),VLOOKUP($A25,'申込一覧（女）'!$A$4:$AD$53,8,FALSE),VLOOKUP($A25,'申込一覧（男）'!$A$4:$X$53,8,FALSE)),"")</f>
        <v/>
      </c>
      <c r="I25" s="54" t="str">
        <f>_xlfn.IFNA(IF(ISNA(VLOOKUP($A25,'申込一覧（男）'!$A$4:$X$53,10,FALSE)),VLOOKUP($A25,'申込一覧（女）'!$A$4:$AD$53,10,FALSE),VLOOKUP($A25,'申込一覧（男）'!$A$4:$X$53,10,FALSE)),"")</f>
        <v/>
      </c>
      <c r="J25" s="54" t="str">
        <f>_xlfn.IFNA(IF(ISNA(VLOOKUP($A25,'申込一覧（男）'!$A$4:$X$53,12,FALSE)),VLOOKUP($A25,'申込一覧（女）'!$A$4:$AD$53,12,FALSE),VLOOKUP($A25,'申込一覧（男）'!$A$4:$X$53,12,FALSE)),"")</f>
        <v/>
      </c>
      <c r="K25" s="54" t="str">
        <f>_xlfn.IFNA(IF(ISNA(VLOOKUP($A25,'申込一覧（男）'!$A$4:$X$53,14,FALSE)),VLOOKUP($A25,'申込一覧（女）'!$A$4:$AD$53,14,FALSE),VLOOKUP($A25,'申込一覧（男）'!$A$4:$X$53,14,FALSE)),"")</f>
        <v/>
      </c>
      <c r="L25" s="54" t="str">
        <f>_xlfn.IFNA(IF(ISNA(VLOOKUP($A25,'申込一覧（男）'!$A$4:$X$53,16,FALSE)),VLOOKUP($A25,'申込一覧（女）'!$A$4:$AD$53,16,FALSE),VLOOKUP($A25,'申込一覧（男）'!$A$4:$X$53,16,FALSE)),"")</f>
        <v/>
      </c>
      <c r="M25" s="56" t="str">
        <f>_xlfn.IFNA(IF(ISNA(VLOOKUP($A25,'申込一覧（男）'!$A$4:$X$53,17,FALSE)),VLOOKUP($A25,'申込一覧（女）'!$A$4:$AD$53,17,FALSE),VLOOKUP($A25,'申込一覧（男）'!$A$4:$X$53,17,FALSE)),"")</f>
        <v/>
      </c>
      <c r="N25" s="56" t="str">
        <f>_xlfn.IFNA(IF(ISNA(VLOOKUP($A25,'申込一覧（男）'!$A$4:$X$53,19,FALSE)),VLOOKUP($A25,'申込一覧（女）'!$A$4:$AD$53,19,FALSE),VLOOKUP($A25,'申込一覧（男）'!$A$4:$X$53,19,FALSE)),"")</f>
        <v/>
      </c>
      <c r="O25" s="56" t="str">
        <f>_xlfn.IFNA(IF(ISNA(VLOOKUP($A25,'申込一覧（男）'!$A$4:$X$53,21,FALSE)),VLOOKUP($A25,'申込一覧（女）'!$A$4:$AD$53,21,FALSE),VLOOKUP($A25,'申込一覧（男）'!$A$4:$X$53,21,FALSE)),"")</f>
        <v/>
      </c>
      <c r="P25" s="54" t="str">
        <f>_xlfn.IFNA(IF(ISNA(VLOOKUP($A25,'申込一覧（男）'!$A$4:$X$53,9,FALSE)),VLOOKUP($A25,'申込一覧（女）'!$A$4:$AD$53,9,FALSE),VLOOKUP($A25,'申込一覧（男）'!$A$4:$X$53,9,FALSE)),"")</f>
        <v/>
      </c>
      <c r="Q25" s="329" t="str">
        <f>_xlfn.IFNA(IF(ISNA(VLOOKUP($A25,'申込一覧（男）'!$A$4:$Y$53,23,FALSE)),VLOOKUP($A25,'申込一覧（女）'!$A$4:$AD$53,23,FALSE),VLOOKUP($A25,'申込一覧（男）'!$A$4:$Y$53,23,FALSE)),"")</f>
        <v/>
      </c>
      <c r="R25" s="330" t="s">
        <v>362</v>
      </c>
      <c r="S25" s="59"/>
      <c r="V25" s="41">
        <v>33001</v>
      </c>
      <c r="W25" s="41" t="s">
        <v>65</v>
      </c>
      <c r="X25" s="41" t="s">
        <v>66</v>
      </c>
      <c r="Y25" s="41" t="s">
        <v>67</v>
      </c>
      <c r="Z25" s="42">
        <v>11</v>
      </c>
      <c r="AA25" s="43" t="s">
        <v>64</v>
      </c>
      <c r="AB25" s="43" t="s">
        <v>247</v>
      </c>
      <c r="AC25" s="43"/>
      <c r="AD25" s="43"/>
      <c r="AE25" s="43" t="s">
        <v>295</v>
      </c>
      <c r="AF25" s="43"/>
      <c r="AG25" s="43" t="s">
        <v>378</v>
      </c>
    </row>
    <row r="26" spans="1:36" ht="20.25" customHeight="1">
      <c r="A26" s="52">
        <v>10</v>
      </c>
      <c r="B26" s="53" t="str">
        <f>_xlfn.IFNA(IF(ISNA(VLOOKUP($A26,'申込一覧（男）'!$A$4:$Y$53,2,FALSE)),VLOOKUP($A26,'申込一覧（女）'!$A$4:$AD$53,2,FALSE),VLOOKUP($A26,'申込一覧（男）'!$A$4:$Y$53,2,FALSE)),"")</f>
        <v/>
      </c>
      <c r="C26" s="327" t="str">
        <f>_xlfn.IFNA(IF(ISNA(VLOOKUP($A26,'申込一覧（男）'!$A$4:$X$53,4,FALSE)),VLOOKUP($A26,'申込一覧（女）'!$A$4:$AD$53,4,FALSE),VLOOKUP($A26,'申込一覧（男）'!$A$4:$X$53,4,FALSE)),"")</f>
        <v/>
      </c>
      <c r="D26" s="328" t="s">
        <v>362</v>
      </c>
      <c r="E26" s="54" t="str">
        <f>_xlfn.IFNA(IF(ISNA(VLOOKUP($A26,'申込一覧（男）'!$A$4:$X$53,5,FALSE)),VLOOKUP($A26,'申込一覧（女）'!$A$4:$AD$53,5,FALSE),VLOOKUP($A26,'申込一覧（男）'!$A$4:$X$53,5,FALSE)),"")</f>
        <v/>
      </c>
      <c r="F26" s="54" t="str">
        <f>_xlfn.IFNA(IF(ISNA(VLOOKUP($A26,'申込一覧（男）'!$A$4:$X$53,7,FALSE)),VLOOKUP($A26,'申込一覧（女）'!$A$4:$AD$53,7,FALSE),VLOOKUP($A26,'申込一覧（男）'!$A$4:$X$53,7,FALSE)),"")</f>
        <v/>
      </c>
      <c r="G26" s="68" t="str">
        <f>_xlfn.IFNA(IF(ISNA(VLOOKUP($A26,'申込一覧（男）'!$A$4:$X$53,3,FALSE)),VLOOKUP($A26,'申込一覧（女）'!$A$4:$AD$53,3,FALSE),VLOOKUP($A26,'申込一覧（男）'!$A$4:$X$53,3,FALSE)),"")</f>
        <v/>
      </c>
      <c r="H26" s="55" t="str">
        <f>_xlfn.IFNA(IF(ISNA(VLOOKUP($A26,'申込一覧（男）'!$A$4:$X$53,8,FALSE)),VLOOKUP($A26,'申込一覧（女）'!$A$4:$AD$53,8,FALSE),VLOOKUP($A26,'申込一覧（男）'!$A$4:$X$53,8,FALSE)),"")</f>
        <v/>
      </c>
      <c r="I26" s="54" t="str">
        <f>_xlfn.IFNA(IF(ISNA(VLOOKUP($A26,'申込一覧（男）'!$A$4:$X$53,10,FALSE)),VLOOKUP($A26,'申込一覧（女）'!$A$4:$AD$53,10,FALSE),VLOOKUP($A26,'申込一覧（男）'!$A$4:$X$53,10,FALSE)),"")</f>
        <v/>
      </c>
      <c r="J26" s="54" t="str">
        <f>_xlfn.IFNA(IF(ISNA(VLOOKUP($A26,'申込一覧（男）'!$A$4:$X$53,12,FALSE)),VLOOKUP($A26,'申込一覧（女）'!$A$4:$AD$53,12,FALSE),VLOOKUP($A26,'申込一覧（男）'!$A$4:$X$53,12,FALSE)),"")</f>
        <v/>
      </c>
      <c r="K26" s="54" t="str">
        <f>_xlfn.IFNA(IF(ISNA(VLOOKUP($A26,'申込一覧（男）'!$A$4:$X$53,14,FALSE)),VLOOKUP($A26,'申込一覧（女）'!$A$4:$AD$53,14,FALSE),VLOOKUP($A26,'申込一覧（男）'!$A$4:$X$53,14,FALSE)),"")</f>
        <v/>
      </c>
      <c r="L26" s="54" t="str">
        <f>_xlfn.IFNA(IF(ISNA(VLOOKUP($A26,'申込一覧（男）'!$A$4:$X$53,16,FALSE)),VLOOKUP($A26,'申込一覧（女）'!$A$4:$AD$53,16,FALSE),VLOOKUP($A26,'申込一覧（男）'!$A$4:$X$53,16,FALSE)),"")</f>
        <v/>
      </c>
      <c r="M26" s="56" t="str">
        <f>_xlfn.IFNA(IF(ISNA(VLOOKUP($A26,'申込一覧（男）'!$A$4:$X$53,17,FALSE)),VLOOKUP($A26,'申込一覧（女）'!$A$4:$AD$53,17,FALSE),VLOOKUP($A26,'申込一覧（男）'!$A$4:$X$53,17,FALSE)),"")</f>
        <v/>
      </c>
      <c r="N26" s="56" t="str">
        <f>_xlfn.IFNA(IF(ISNA(VLOOKUP($A26,'申込一覧（男）'!$A$4:$X$53,19,FALSE)),VLOOKUP($A26,'申込一覧（女）'!$A$4:$AD$53,19,FALSE),VLOOKUP($A26,'申込一覧（男）'!$A$4:$X$53,19,FALSE)),"")</f>
        <v/>
      </c>
      <c r="O26" s="56" t="str">
        <f>_xlfn.IFNA(IF(ISNA(VLOOKUP($A26,'申込一覧（男）'!$A$4:$X$53,21,FALSE)),VLOOKUP($A26,'申込一覧（女）'!$A$4:$AD$53,21,FALSE),VLOOKUP($A26,'申込一覧（男）'!$A$4:$X$53,21,FALSE)),"")</f>
        <v/>
      </c>
      <c r="P26" s="54" t="str">
        <f>_xlfn.IFNA(IF(ISNA(VLOOKUP($A26,'申込一覧（男）'!$A$4:$X$53,9,FALSE)),VLOOKUP($A26,'申込一覧（女）'!$A$4:$AD$53,9,FALSE),VLOOKUP($A26,'申込一覧（男）'!$A$4:$X$53,9,FALSE)),"")</f>
        <v/>
      </c>
      <c r="Q26" s="329" t="str">
        <f>_xlfn.IFNA(IF(ISNA(VLOOKUP($A26,'申込一覧（男）'!$A$4:$Y$53,23,FALSE)),VLOOKUP($A26,'申込一覧（女）'!$A$4:$AD$53,23,FALSE),VLOOKUP($A26,'申込一覧（男）'!$A$4:$Y$53,23,FALSE)),"")</f>
        <v/>
      </c>
      <c r="R26" s="330" t="s">
        <v>362</v>
      </c>
      <c r="S26" s="59"/>
      <c r="V26" s="41">
        <v>43001</v>
      </c>
      <c r="W26" s="41" t="s">
        <v>345</v>
      </c>
      <c r="X26" s="41" t="s">
        <v>69</v>
      </c>
      <c r="Y26" s="41" t="s">
        <v>70</v>
      </c>
      <c r="Z26" s="42">
        <v>34</v>
      </c>
      <c r="AA26" s="43" t="s">
        <v>68</v>
      </c>
      <c r="AB26" s="43" t="s">
        <v>248</v>
      </c>
      <c r="AC26" s="43"/>
      <c r="AD26" s="43"/>
      <c r="AE26" s="43"/>
      <c r="AF26" s="43"/>
      <c r="AG26" s="43"/>
    </row>
    <row r="27" spans="1:36" ht="20.25" customHeight="1">
      <c r="A27" s="52">
        <v>11</v>
      </c>
      <c r="B27" s="53" t="str">
        <f>_xlfn.IFNA(IF(ISNA(VLOOKUP($A27,'申込一覧（男）'!$A$4:$Y$53,2,FALSE)),VLOOKUP($A27,'申込一覧（女）'!$A$4:$AD$53,2,FALSE),VLOOKUP($A27,'申込一覧（男）'!$A$4:$Y$53,2,FALSE)),"")</f>
        <v/>
      </c>
      <c r="C27" s="327" t="str">
        <f>_xlfn.IFNA(IF(ISNA(VLOOKUP($A27,'申込一覧（男）'!$A$4:$X$53,4,FALSE)),VLOOKUP($A27,'申込一覧（女）'!$A$4:$AD$53,4,FALSE),VLOOKUP($A27,'申込一覧（男）'!$A$4:$X$53,4,FALSE)),"")</f>
        <v/>
      </c>
      <c r="D27" s="328" t="s">
        <v>362</v>
      </c>
      <c r="E27" s="54" t="str">
        <f>_xlfn.IFNA(IF(ISNA(VLOOKUP($A27,'申込一覧（男）'!$A$4:$X$53,5,FALSE)),VLOOKUP($A27,'申込一覧（女）'!$A$4:$AD$53,5,FALSE),VLOOKUP($A27,'申込一覧（男）'!$A$4:$X$53,5,FALSE)),"")</f>
        <v/>
      </c>
      <c r="F27" s="54" t="str">
        <f>_xlfn.IFNA(IF(ISNA(VLOOKUP($A27,'申込一覧（男）'!$A$4:$X$53,7,FALSE)),VLOOKUP($A27,'申込一覧（女）'!$A$4:$AD$53,7,FALSE),VLOOKUP($A27,'申込一覧（男）'!$A$4:$X$53,7,FALSE)),"")</f>
        <v/>
      </c>
      <c r="G27" s="68" t="str">
        <f>_xlfn.IFNA(IF(ISNA(VLOOKUP($A27,'申込一覧（男）'!$A$4:$X$53,3,FALSE)),VLOOKUP($A27,'申込一覧（女）'!$A$4:$AD$53,3,FALSE),VLOOKUP($A27,'申込一覧（男）'!$A$4:$X$53,3,FALSE)),"")</f>
        <v/>
      </c>
      <c r="H27" s="55" t="str">
        <f>_xlfn.IFNA(IF(ISNA(VLOOKUP($A27,'申込一覧（男）'!$A$4:$X$53,8,FALSE)),VLOOKUP($A27,'申込一覧（女）'!$A$4:$AD$53,8,FALSE),VLOOKUP($A27,'申込一覧（男）'!$A$4:$X$53,8,FALSE)),"")</f>
        <v/>
      </c>
      <c r="I27" s="54" t="str">
        <f>_xlfn.IFNA(IF(ISNA(VLOOKUP($A27,'申込一覧（男）'!$A$4:$X$53,10,FALSE)),VLOOKUP($A27,'申込一覧（女）'!$A$4:$AD$53,10,FALSE),VLOOKUP($A27,'申込一覧（男）'!$A$4:$X$53,10,FALSE)),"")</f>
        <v/>
      </c>
      <c r="J27" s="54" t="str">
        <f>_xlfn.IFNA(IF(ISNA(VLOOKUP($A27,'申込一覧（男）'!$A$4:$X$53,12,FALSE)),VLOOKUP($A27,'申込一覧（女）'!$A$4:$AD$53,12,FALSE),VLOOKUP($A27,'申込一覧（男）'!$A$4:$X$53,12,FALSE)),"")</f>
        <v/>
      </c>
      <c r="K27" s="54" t="str">
        <f>_xlfn.IFNA(IF(ISNA(VLOOKUP($A27,'申込一覧（男）'!$A$4:$X$53,14,FALSE)),VLOOKUP($A27,'申込一覧（女）'!$A$4:$AD$53,14,FALSE),VLOOKUP($A27,'申込一覧（男）'!$A$4:$X$53,14,FALSE)),"")</f>
        <v/>
      </c>
      <c r="L27" s="54" t="str">
        <f>_xlfn.IFNA(IF(ISNA(VLOOKUP($A27,'申込一覧（男）'!$A$4:$X$53,16,FALSE)),VLOOKUP($A27,'申込一覧（女）'!$A$4:$AD$53,16,FALSE),VLOOKUP($A27,'申込一覧（男）'!$A$4:$X$53,16,FALSE)),"")</f>
        <v/>
      </c>
      <c r="M27" s="56" t="str">
        <f>_xlfn.IFNA(IF(ISNA(VLOOKUP($A27,'申込一覧（男）'!$A$4:$X$53,17,FALSE)),VLOOKUP($A27,'申込一覧（女）'!$A$4:$AD$53,17,FALSE),VLOOKUP($A27,'申込一覧（男）'!$A$4:$X$53,17,FALSE)),"")</f>
        <v/>
      </c>
      <c r="N27" s="56" t="str">
        <f>_xlfn.IFNA(IF(ISNA(VLOOKUP($A27,'申込一覧（男）'!$A$4:$X$53,19,FALSE)),VLOOKUP($A27,'申込一覧（女）'!$A$4:$AD$53,19,FALSE),VLOOKUP($A27,'申込一覧（男）'!$A$4:$X$53,19,FALSE)),"")</f>
        <v/>
      </c>
      <c r="O27" s="56" t="str">
        <f>_xlfn.IFNA(IF(ISNA(VLOOKUP($A27,'申込一覧（男）'!$A$4:$X$53,21,FALSE)),VLOOKUP($A27,'申込一覧（女）'!$A$4:$AD$53,21,FALSE),VLOOKUP($A27,'申込一覧（男）'!$A$4:$X$53,21,FALSE)),"")</f>
        <v/>
      </c>
      <c r="P27" s="54" t="str">
        <f>_xlfn.IFNA(IF(ISNA(VLOOKUP($A27,'申込一覧（男）'!$A$4:$X$53,9,FALSE)),VLOOKUP($A27,'申込一覧（女）'!$A$4:$AD$53,9,FALSE),VLOOKUP($A27,'申込一覧（男）'!$A$4:$X$53,9,FALSE)),"")</f>
        <v/>
      </c>
      <c r="Q27" s="329" t="str">
        <f>_xlfn.IFNA(IF(ISNA(VLOOKUP($A27,'申込一覧（男）'!$A$4:$Y$53,23,FALSE)),VLOOKUP($A27,'申込一覧（女）'!$A$4:$AD$53,23,FALSE),VLOOKUP($A27,'申込一覧（男）'!$A$4:$Y$53,23,FALSE)),"")</f>
        <v/>
      </c>
      <c r="R27" s="330" t="s">
        <v>362</v>
      </c>
      <c r="S27" s="59"/>
      <c r="V27" s="41">
        <v>43002</v>
      </c>
      <c r="W27" s="41" t="s">
        <v>346</v>
      </c>
      <c r="X27" s="41" t="s">
        <v>72</v>
      </c>
      <c r="Y27" s="41" t="s">
        <v>73</v>
      </c>
      <c r="Z27" s="42">
        <v>71</v>
      </c>
      <c r="AA27" s="43" t="s">
        <v>71</v>
      </c>
      <c r="AB27" s="43" t="s">
        <v>289</v>
      </c>
      <c r="AC27" s="43"/>
      <c r="AD27" s="43"/>
      <c r="AE27" s="43"/>
      <c r="AF27" s="43"/>
      <c r="AG27" s="43" t="s">
        <v>379</v>
      </c>
    </row>
    <row r="28" spans="1:36" ht="20.25" customHeight="1">
      <c r="A28" s="52">
        <v>12</v>
      </c>
      <c r="B28" s="53" t="str">
        <f>_xlfn.IFNA(IF(ISNA(VLOOKUP($A28,'申込一覧（男）'!$A$4:$Y$53,2,FALSE)),VLOOKUP($A28,'申込一覧（女）'!$A$4:$AD$53,2,FALSE),VLOOKUP($A28,'申込一覧（男）'!$A$4:$Y$53,2,FALSE)),"")</f>
        <v/>
      </c>
      <c r="C28" s="327" t="str">
        <f>_xlfn.IFNA(IF(ISNA(VLOOKUP($A28,'申込一覧（男）'!$A$4:$X$53,4,FALSE)),VLOOKUP($A28,'申込一覧（女）'!$A$4:$AD$53,4,FALSE),VLOOKUP($A28,'申込一覧（男）'!$A$4:$X$53,4,FALSE)),"")</f>
        <v/>
      </c>
      <c r="D28" s="328" t="s">
        <v>362</v>
      </c>
      <c r="E28" s="54" t="str">
        <f>_xlfn.IFNA(IF(ISNA(VLOOKUP($A28,'申込一覧（男）'!$A$4:$X$53,5,FALSE)),VLOOKUP($A28,'申込一覧（女）'!$A$4:$AD$53,5,FALSE),VLOOKUP($A28,'申込一覧（男）'!$A$4:$X$53,5,FALSE)),"")</f>
        <v/>
      </c>
      <c r="F28" s="54" t="str">
        <f>_xlfn.IFNA(IF(ISNA(VLOOKUP($A28,'申込一覧（男）'!$A$4:$X$53,7,FALSE)),VLOOKUP($A28,'申込一覧（女）'!$A$4:$AD$53,7,FALSE),VLOOKUP($A28,'申込一覧（男）'!$A$4:$X$53,7,FALSE)),"")</f>
        <v/>
      </c>
      <c r="G28" s="68" t="str">
        <f>_xlfn.IFNA(IF(ISNA(VLOOKUP($A28,'申込一覧（男）'!$A$4:$X$53,3,FALSE)),VLOOKUP($A28,'申込一覧（女）'!$A$4:$AD$53,3,FALSE),VLOOKUP($A28,'申込一覧（男）'!$A$4:$X$53,3,FALSE)),"")</f>
        <v/>
      </c>
      <c r="H28" s="55" t="str">
        <f>_xlfn.IFNA(IF(ISNA(VLOOKUP($A28,'申込一覧（男）'!$A$4:$X$53,8,FALSE)),VLOOKUP($A28,'申込一覧（女）'!$A$4:$AD$53,8,FALSE),VLOOKUP($A28,'申込一覧（男）'!$A$4:$X$53,8,FALSE)),"")</f>
        <v/>
      </c>
      <c r="I28" s="54" t="str">
        <f>_xlfn.IFNA(IF(ISNA(VLOOKUP($A28,'申込一覧（男）'!$A$4:$X$53,10,FALSE)),VLOOKUP($A28,'申込一覧（女）'!$A$4:$AD$53,10,FALSE),VLOOKUP($A28,'申込一覧（男）'!$A$4:$X$53,10,FALSE)),"")</f>
        <v/>
      </c>
      <c r="J28" s="54" t="str">
        <f>_xlfn.IFNA(IF(ISNA(VLOOKUP($A28,'申込一覧（男）'!$A$4:$X$53,12,FALSE)),VLOOKUP($A28,'申込一覧（女）'!$A$4:$AD$53,12,FALSE),VLOOKUP($A28,'申込一覧（男）'!$A$4:$X$53,12,FALSE)),"")</f>
        <v/>
      </c>
      <c r="K28" s="54" t="str">
        <f>_xlfn.IFNA(IF(ISNA(VLOOKUP($A28,'申込一覧（男）'!$A$4:$X$53,14,FALSE)),VLOOKUP($A28,'申込一覧（女）'!$A$4:$AD$53,14,FALSE),VLOOKUP($A28,'申込一覧（男）'!$A$4:$X$53,14,FALSE)),"")</f>
        <v/>
      </c>
      <c r="L28" s="54" t="str">
        <f>_xlfn.IFNA(IF(ISNA(VLOOKUP($A28,'申込一覧（男）'!$A$4:$X$53,16,FALSE)),VLOOKUP($A28,'申込一覧（女）'!$A$4:$AD$53,16,FALSE),VLOOKUP($A28,'申込一覧（男）'!$A$4:$X$53,16,FALSE)),"")</f>
        <v/>
      </c>
      <c r="M28" s="56" t="str">
        <f>_xlfn.IFNA(IF(ISNA(VLOOKUP($A28,'申込一覧（男）'!$A$4:$X$53,17,FALSE)),VLOOKUP($A28,'申込一覧（女）'!$A$4:$AD$53,17,FALSE),VLOOKUP($A28,'申込一覧（男）'!$A$4:$X$53,17,FALSE)),"")</f>
        <v/>
      </c>
      <c r="N28" s="56" t="str">
        <f>_xlfn.IFNA(IF(ISNA(VLOOKUP($A28,'申込一覧（男）'!$A$4:$X$53,19,FALSE)),VLOOKUP($A28,'申込一覧（女）'!$A$4:$AD$53,19,FALSE),VLOOKUP($A28,'申込一覧（男）'!$A$4:$X$53,19,FALSE)),"")</f>
        <v/>
      </c>
      <c r="O28" s="56" t="str">
        <f>_xlfn.IFNA(IF(ISNA(VLOOKUP($A28,'申込一覧（男）'!$A$4:$X$53,21,FALSE)),VLOOKUP($A28,'申込一覧（女）'!$A$4:$AD$53,21,FALSE),VLOOKUP($A28,'申込一覧（男）'!$A$4:$X$53,21,FALSE)),"")</f>
        <v/>
      </c>
      <c r="P28" s="54" t="str">
        <f>_xlfn.IFNA(IF(ISNA(VLOOKUP($A28,'申込一覧（男）'!$A$4:$X$53,9,FALSE)),VLOOKUP($A28,'申込一覧（女）'!$A$4:$AD$53,9,FALSE),VLOOKUP($A28,'申込一覧（男）'!$A$4:$X$53,9,FALSE)),"")</f>
        <v/>
      </c>
      <c r="Q28" s="329" t="str">
        <f>_xlfn.IFNA(IF(ISNA(VLOOKUP($A28,'申込一覧（男）'!$A$4:$Y$53,23,FALSE)),VLOOKUP($A28,'申込一覧（女）'!$A$4:$AD$53,23,FALSE),VLOOKUP($A28,'申込一覧（男）'!$A$4:$Y$53,23,FALSE)),"")</f>
        <v/>
      </c>
      <c r="R28" s="330" t="s">
        <v>362</v>
      </c>
      <c r="S28" s="59"/>
      <c r="V28" s="41">
        <v>53001</v>
      </c>
      <c r="W28" s="41" t="s">
        <v>75</v>
      </c>
      <c r="X28" s="41" t="s">
        <v>76</v>
      </c>
      <c r="Y28" s="41" t="s">
        <v>77</v>
      </c>
      <c r="Z28" s="42">
        <v>73</v>
      </c>
      <c r="AA28" s="43" t="s">
        <v>74</v>
      </c>
      <c r="AB28" s="43" t="s">
        <v>287</v>
      </c>
      <c r="AC28" s="43"/>
      <c r="AD28" s="43"/>
      <c r="AE28" s="43"/>
      <c r="AF28" s="43"/>
      <c r="AG28" s="43" t="s">
        <v>380</v>
      </c>
    </row>
    <row r="29" spans="1:36" ht="20.25" customHeight="1">
      <c r="A29" s="52">
        <v>13</v>
      </c>
      <c r="B29" s="53" t="str">
        <f>_xlfn.IFNA(IF(ISNA(VLOOKUP($A29,'申込一覧（男）'!$A$4:$Y$53,2,FALSE)),VLOOKUP($A29,'申込一覧（女）'!$A$4:$AD$53,2,FALSE),VLOOKUP($A29,'申込一覧（男）'!$A$4:$Y$53,2,FALSE)),"")</f>
        <v/>
      </c>
      <c r="C29" s="327" t="str">
        <f>_xlfn.IFNA(IF(ISNA(VLOOKUP($A29,'申込一覧（男）'!$A$4:$X$53,4,FALSE)),VLOOKUP($A29,'申込一覧（女）'!$A$4:$AD$53,4,FALSE),VLOOKUP($A29,'申込一覧（男）'!$A$4:$X$53,4,FALSE)),"")</f>
        <v/>
      </c>
      <c r="D29" s="328" t="s">
        <v>362</v>
      </c>
      <c r="E29" s="54" t="str">
        <f>_xlfn.IFNA(IF(ISNA(VLOOKUP($A29,'申込一覧（男）'!$A$4:$X$53,5,FALSE)),VLOOKUP($A29,'申込一覧（女）'!$A$4:$AD$53,5,FALSE),VLOOKUP($A29,'申込一覧（男）'!$A$4:$X$53,5,FALSE)),"")</f>
        <v/>
      </c>
      <c r="F29" s="54" t="str">
        <f>_xlfn.IFNA(IF(ISNA(VLOOKUP($A29,'申込一覧（男）'!$A$4:$X$53,7,FALSE)),VLOOKUP($A29,'申込一覧（女）'!$A$4:$AD$53,7,FALSE),VLOOKUP($A29,'申込一覧（男）'!$A$4:$X$53,7,FALSE)),"")</f>
        <v/>
      </c>
      <c r="G29" s="68" t="str">
        <f>_xlfn.IFNA(IF(ISNA(VLOOKUP($A29,'申込一覧（男）'!$A$4:$X$53,3,FALSE)),VLOOKUP($A29,'申込一覧（女）'!$A$4:$AD$53,3,FALSE),VLOOKUP($A29,'申込一覧（男）'!$A$4:$X$53,3,FALSE)),"")</f>
        <v/>
      </c>
      <c r="H29" s="55" t="str">
        <f>_xlfn.IFNA(IF(ISNA(VLOOKUP($A29,'申込一覧（男）'!$A$4:$X$53,8,FALSE)),VLOOKUP($A29,'申込一覧（女）'!$A$4:$AD$53,8,FALSE),VLOOKUP($A29,'申込一覧（男）'!$A$4:$X$53,8,FALSE)),"")</f>
        <v/>
      </c>
      <c r="I29" s="54" t="str">
        <f>_xlfn.IFNA(IF(ISNA(VLOOKUP($A29,'申込一覧（男）'!$A$4:$X$53,10,FALSE)),VLOOKUP($A29,'申込一覧（女）'!$A$4:$AD$53,10,FALSE),VLOOKUP($A29,'申込一覧（男）'!$A$4:$X$53,10,FALSE)),"")</f>
        <v/>
      </c>
      <c r="J29" s="54" t="str">
        <f>_xlfn.IFNA(IF(ISNA(VLOOKUP($A29,'申込一覧（男）'!$A$4:$X$53,12,FALSE)),VLOOKUP($A29,'申込一覧（女）'!$A$4:$AD$53,12,FALSE),VLOOKUP($A29,'申込一覧（男）'!$A$4:$X$53,12,FALSE)),"")</f>
        <v/>
      </c>
      <c r="K29" s="54" t="str">
        <f>_xlfn.IFNA(IF(ISNA(VLOOKUP($A29,'申込一覧（男）'!$A$4:$X$53,14,FALSE)),VLOOKUP($A29,'申込一覧（女）'!$A$4:$AD$53,14,FALSE),VLOOKUP($A29,'申込一覧（男）'!$A$4:$X$53,14,FALSE)),"")</f>
        <v/>
      </c>
      <c r="L29" s="54" t="str">
        <f>_xlfn.IFNA(IF(ISNA(VLOOKUP($A29,'申込一覧（男）'!$A$4:$X$53,16,FALSE)),VLOOKUP($A29,'申込一覧（女）'!$A$4:$AD$53,16,FALSE),VLOOKUP($A29,'申込一覧（男）'!$A$4:$X$53,16,FALSE)),"")</f>
        <v/>
      </c>
      <c r="M29" s="56" t="str">
        <f>_xlfn.IFNA(IF(ISNA(VLOOKUP($A29,'申込一覧（男）'!$A$4:$X$53,17,FALSE)),VLOOKUP($A29,'申込一覧（女）'!$A$4:$AD$53,17,FALSE),VLOOKUP($A29,'申込一覧（男）'!$A$4:$X$53,17,FALSE)),"")</f>
        <v/>
      </c>
      <c r="N29" s="56" t="str">
        <f>_xlfn.IFNA(IF(ISNA(VLOOKUP($A29,'申込一覧（男）'!$A$4:$X$53,19,FALSE)),VLOOKUP($A29,'申込一覧（女）'!$A$4:$AD$53,19,FALSE),VLOOKUP($A29,'申込一覧（男）'!$A$4:$X$53,19,FALSE)),"")</f>
        <v/>
      </c>
      <c r="O29" s="56" t="str">
        <f>_xlfn.IFNA(IF(ISNA(VLOOKUP($A29,'申込一覧（男）'!$A$4:$X$53,21,FALSE)),VLOOKUP($A29,'申込一覧（女）'!$A$4:$AD$53,21,FALSE),VLOOKUP($A29,'申込一覧（男）'!$A$4:$X$53,21,FALSE)),"")</f>
        <v/>
      </c>
      <c r="P29" s="54" t="str">
        <f>_xlfn.IFNA(IF(ISNA(VLOOKUP($A29,'申込一覧（男）'!$A$4:$X$53,9,FALSE)),VLOOKUP($A29,'申込一覧（女）'!$A$4:$AD$53,9,FALSE),VLOOKUP($A29,'申込一覧（男）'!$A$4:$X$53,9,FALSE)),"")</f>
        <v/>
      </c>
      <c r="Q29" s="329" t="str">
        <f>_xlfn.IFNA(IF(ISNA(VLOOKUP($A29,'申込一覧（男）'!$A$4:$Y$53,23,FALSE)),VLOOKUP($A29,'申込一覧（女）'!$A$4:$AD$53,23,FALSE),VLOOKUP($A29,'申込一覧（男）'!$A$4:$Y$53,23,FALSE)),"")</f>
        <v/>
      </c>
      <c r="R29" s="330" t="s">
        <v>362</v>
      </c>
      <c r="S29" s="59"/>
      <c r="V29" s="41">
        <v>63001</v>
      </c>
      <c r="W29" s="41" t="s">
        <v>79</v>
      </c>
      <c r="X29" s="41" t="s">
        <v>80</v>
      </c>
      <c r="Y29" s="41" t="s">
        <v>81</v>
      </c>
      <c r="Z29" s="42">
        <v>74</v>
      </c>
      <c r="AA29" s="43" t="s">
        <v>78</v>
      </c>
      <c r="AB29" s="43" t="s">
        <v>294</v>
      </c>
      <c r="AC29" s="43"/>
      <c r="AD29" s="43"/>
      <c r="AE29" s="43"/>
      <c r="AF29" s="43"/>
      <c r="AG29" s="43" t="s">
        <v>381</v>
      </c>
    </row>
    <row r="30" spans="1:36" ht="20.25" customHeight="1">
      <c r="A30" s="52">
        <v>14</v>
      </c>
      <c r="B30" s="53" t="str">
        <f>_xlfn.IFNA(IF(ISNA(VLOOKUP($A30,'申込一覧（男）'!$A$4:$Y$53,2,FALSE)),VLOOKUP($A30,'申込一覧（女）'!$A$4:$AD$53,2,FALSE),VLOOKUP($A30,'申込一覧（男）'!$A$4:$Y$53,2,FALSE)),"")</f>
        <v/>
      </c>
      <c r="C30" s="327" t="str">
        <f>_xlfn.IFNA(IF(ISNA(VLOOKUP($A30,'申込一覧（男）'!$A$4:$X$53,4,FALSE)),VLOOKUP($A30,'申込一覧（女）'!$A$4:$AD$53,4,FALSE),VLOOKUP($A30,'申込一覧（男）'!$A$4:$X$53,4,FALSE)),"")</f>
        <v/>
      </c>
      <c r="D30" s="328" t="s">
        <v>362</v>
      </c>
      <c r="E30" s="54" t="str">
        <f>_xlfn.IFNA(IF(ISNA(VLOOKUP($A30,'申込一覧（男）'!$A$4:$X$53,5,FALSE)),VLOOKUP($A30,'申込一覧（女）'!$A$4:$AD$53,5,FALSE),VLOOKUP($A30,'申込一覧（男）'!$A$4:$X$53,5,FALSE)),"")</f>
        <v/>
      </c>
      <c r="F30" s="54" t="str">
        <f>_xlfn.IFNA(IF(ISNA(VLOOKUP($A30,'申込一覧（男）'!$A$4:$X$53,7,FALSE)),VLOOKUP($A30,'申込一覧（女）'!$A$4:$AD$53,7,FALSE),VLOOKUP($A30,'申込一覧（男）'!$A$4:$X$53,7,FALSE)),"")</f>
        <v/>
      </c>
      <c r="G30" s="68" t="str">
        <f>_xlfn.IFNA(IF(ISNA(VLOOKUP($A30,'申込一覧（男）'!$A$4:$X$53,3,FALSE)),VLOOKUP($A30,'申込一覧（女）'!$A$4:$AD$53,3,FALSE),VLOOKUP($A30,'申込一覧（男）'!$A$4:$X$53,3,FALSE)),"")</f>
        <v/>
      </c>
      <c r="H30" s="55" t="str">
        <f>_xlfn.IFNA(IF(ISNA(VLOOKUP($A30,'申込一覧（男）'!$A$4:$X$53,8,FALSE)),VLOOKUP($A30,'申込一覧（女）'!$A$4:$AD$53,8,FALSE),VLOOKUP($A30,'申込一覧（男）'!$A$4:$X$53,8,FALSE)),"")</f>
        <v/>
      </c>
      <c r="I30" s="54" t="str">
        <f>_xlfn.IFNA(IF(ISNA(VLOOKUP($A30,'申込一覧（男）'!$A$4:$X$53,10,FALSE)),VLOOKUP($A30,'申込一覧（女）'!$A$4:$AD$53,10,FALSE),VLOOKUP($A30,'申込一覧（男）'!$A$4:$X$53,10,FALSE)),"")</f>
        <v/>
      </c>
      <c r="J30" s="54" t="str">
        <f>_xlfn.IFNA(IF(ISNA(VLOOKUP($A30,'申込一覧（男）'!$A$4:$X$53,12,FALSE)),VLOOKUP($A30,'申込一覧（女）'!$A$4:$AD$53,12,FALSE),VLOOKUP($A30,'申込一覧（男）'!$A$4:$X$53,12,FALSE)),"")</f>
        <v/>
      </c>
      <c r="K30" s="54" t="str">
        <f>_xlfn.IFNA(IF(ISNA(VLOOKUP($A30,'申込一覧（男）'!$A$4:$X$53,14,FALSE)),VLOOKUP($A30,'申込一覧（女）'!$A$4:$AD$53,14,FALSE),VLOOKUP($A30,'申込一覧（男）'!$A$4:$X$53,14,FALSE)),"")</f>
        <v/>
      </c>
      <c r="L30" s="54" t="str">
        <f>_xlfn.IFNA(IF(ISNA(VLOOKUP($A30,'申込一覧（男）'!$A$4:$X$53,16,FALSE)),VLOOKUP($A30,'申込一覧（女）'!$A$4:$AD$53,16,FALSE),VLOOKUP($A30,'申込一覧（男）'!$A$4:$X$53,16,FALSE)),"")</f>
        <v/>
      </c>
      <c r="M30" s="56" t="str">
        <f>_xlfn.IFNA(IF(ISNA(VLOOKUP($A30,'申込一覧（男）'!$A$4:$X$53,17,FALSE)),VLOOKUP($A30,'申込一覧（女）'!$A$4:$AD$53,17,FALSE),VLOOKUP($A30,'申込一覧（男）'!$A$4:$X$53,17,FALSE)),"")</f>
        <v/>
      </c>
      <c r="N30" s="56" t="str">
        <f>_xlfn.IFNA(IF(ISNA(VLOOKUP($A30,'申込一覧（男）'!$A$4:$X$53,19,FALSE)),VLOOKUP($A30,'申込一覧（女）'!$A$4:$AD$53,19,FALSE),VLOOKUP($A30,'申込一覧（男）'!$A$4:$X$53,19,FALSE)),"")</f>
        <v/>
      </c>
      <c r="O30" s="56" t="str">
        <f>_xlfn.IFNA(IF(ISNA(VLOOKUP($A30,'申込一覧（男）'!$A$4:$X$53,21,FALSE)),VLOOKUP($A30,'申込一覧（女）'!$A$4:$AD$53,21,FALSE),VLOOKUP($A30,'申込一覧（男）'!$A$4:$X$53,21,FALSE)),"")</f>
        <v/>
      </c>
      <c r="P30" s="54" t="str">
        <f>_xlfn.IFNA(IF(ISNA(VLOOKUP($A30,'申込一覧（男）'!$A$4:$X$53,9,FALSE)),VLOOKUP($A30,'申込一覧（女）'!$A$4:$AD$53,9,FALSE),VLOOKUP($A30,'申込一覧（男）'!$A$4:$X$53,9,FALSE)),"")</f>
        <v/>
      </c>
      <c r="Q30" s="329" t="str">
        <f>_xlfn.IFNA(IF(ISNA(VLOOKUP($A30,'申込一覧（男）'!$A$4:$Y$53,23,FALSE)),VLOOKUP($A30,'申込一覧（女）'!$A$4:$AD$53,23,FALSE),VLOOKUP($A30,'申込一覧（男）'!$A$4:$Y$53,23,FALSE)),"")</f>
        <v/>
      </c>
      <c r="R30" s="330" t="s">
        <v>362</v>
      </c>
      <c r="S30" s="59"/>
      <c r="V30" s="41">
        <v>73001</v>
      </c>
      <c r="W30" s="41" t="s">
        <v>83</v>
      </c>
      <c r="X30" s="41" t="s">
        <v>84</v>
      </c>
      <c r="Y30" s="41" t="s">
        <v>85</v>
      </c>
      <c r="Z30" s="42">
        <v>95</v>
      </c>
      <c r="AA30" s="43" t="s">
        <v>82</v>
      </c>
      <c r="AB30" s="43" t="s">
        <v>290</v>
      </c>
      <c r="AC30" s="43"/>
      <c r="AD30" s="43"/>
      <c r="AE30" s="43"/>
      <c r="AF30" s="43"/>
      <c r="AG30" s="43"/>
    </row>
    <row r="31" spans="1:36" ht="20.25" customHeight="1">
      <c r="A31" s="52">
        <v>15</v>
      </c>
      <c r="B31" s="53" t="str">
        <f>_xlfn.IFNA(IF(ISNA(VLOOKUP($A31,'申込一覧（男）'!$A$4:$Y$53,2,FALSE)),VLOOKUP($A31,'申込一覧（女）'!$A$4:$AD$53,2,FALSE),VLOOKUP($A31,'申込一覧（男）'!$A$4:$Y$53,2,FALSE)),"")</f>
        <v/>
      </c>
      <c r="C31" s="327" t="str">
        <f>_xlfn.IFNA(IF(ISNA(VLOOKUP($A31,'申込一覧（男）'!$A$4:$X$53,4,FALSE)),VLOOKUP($A31,'申込一覧（女）'!$A$4:$AD$53,4,FALSE),VLOOKUP($A31,'申込一覧（男）'!$A$4:$X$53,4,FALSE)),"")</f>
        <v/>
      </c>
      <c r="D31" s="328" t="s">
        <v>362</v>
      </c>
      <c r="E31" s="54" t="str">
        <f>_xlfn.IFNA(IF(ISNA(VLOOKUP($A31,'申込一覧（男）'!$A$4:$X$53,5,FALSE)),VLOOKUP($A31,'申込一覧（女）'!$A$4:$AD$53,5,FALSE),VLOOKUP($A31,'申込一覧（男）'!$A$4:$X$53,5,FALSE)),"")</f>
        <v/>
      </c>
      <c r="F31" s="54" t="str">
        <f>_xlfn.IFNA(IF(ISNA(VLOOKUP($A31,'申込一覧（男）'!$A$4:$X$53,7,FALSE)),VLOOKUP($A31,'申込一覧（女）'!$A$4:$AD$53,7,FALSE),VLOOKUP($A31,'申込一覧（男）'!$A$4:$X$53,7,FALSE)),"")</f>
        <v/>
      </c>
      <c r="G31" s="68" t="str">
        <f>_xlfn.IFNA(IF(ISNA(VLOOKUP($A31,'申込一覧（男）'!$A$4:$X$53,3,FALSE)),VLOOKUP($A31,'申込一覧（女）'!$A$4:$AD$53,3,FALSE),VLOOKUP($A31,'申込一覧（男）'!$A$4:$X$53,3,FALSE)),"")</f>
        <v/>
      </c>
      <c r="H31" s="55" t="str">
        <f>_xlfn.IFNA(IF(ISNA(VLOOKUP($A31,'申込一覧（男）'!$A$4:$X$53,8,FALSE)),VLOOKUP($A31,'申込一覧（女）'!$A$4:$AD$53,8,FALSE),VLOOKUP($A31,'申込一覧（男）'!$A$4:$X$53,8,FALSE)),"")</f>
        <v/>
      </c>
      <c r="I31" s="54" t="str">
        <f>_xlfn.IFNA(IF(ISNA(VLOOKUP($A31,'申込一覧（男）'!$A$4:$X$53,10,FALSE)),VLOOKUP($A31,'申込一覧（女）'!$A$4:$AD$53,10,FALSE),VLOOKUP($A31,'申込一覧（男）'!$A$4:$X$53,10,FALSE)),"")</f>
        <v/>
      </c>
      <c r="J31" s="54" t="str">
        <f>_xlfn.IFNA(IF(ISNA(VLOOKUP($A31,'申込一覧（男）'!$A$4:$X$53,12,FALSE)),VLOOKUP($A31,'申込一覧（女）'!$A$4:$AD$53,12,FALSE),VLOOKUP($A31,'申込一覧（男）'!$A$4:$X$53,12,FALSE)),"")</f>
        <v/>
      </c>
      <c r="K31" s="54" t="str">
        <f>_xlfn.IFNA(IF(ISNA(VLOOKUP($A31,'申込一覧（男）'!$A$4:$X$53,14,FALSE)),VLOOKUP($A31,'申込一覧（女）'!$A$4:$AD$53,14,FALSE),VLOOKUP($A31,'申込一覧（男）'!$A$4:$X$53,14,FALSE)),"")</f>
        <v/>
      </c>
      <c r="L31" s="54" t="str">
        <f>_xlfn.IFNA(IF(ISNA(VLOOKUP($A31,'申込一覧（男）'!$A$4:$X$53,16,FALSE)),VLOOKUP($A31,'申込一覧（女）'!$A$4:$AD$53,16,FALSE),VLOOKUP($A31,'申込一覧（男）'!$A$4:$X$53,16,FALSE)),"")</f>
        <v/>
      </c>
      <c r="M31" s="56" t="str">
        <f>_xlfn.IFNA(IF(ISNA(VLOOKUP($A31,'申込一覧（男）'!$A$4:$X$53,17,FALSE)),VLOOKUP($A31,'申込一覧（女）'!$A$4:$AD$53,17,FALSE),VLOOKUP($A31,'申込一覧（男）'!$A$4:$X$53,17,FALSE)),"")</f>
        <v/>
      </c>
      <c r="N31" s="56" t="str">
        <f>_xlfn.IFNA(IF(ISNA(VLOOKUP($A31,'申込一覧（男）'!$A$4:$X$53,19,FALSE)),VLOOKUP($A31,'申込一覧（女）'!$A$4:$AD$53,19,FALSE),VLOOKUP($A31,'申込一覧（男）'!$A$4:$X$53,19,FALSE)),"")</f>
        <v/>
      </c>
      <c r="O31" s="56" t="str">
        <f>_xlfn.IFNA(IF(ISNA(VLOOKUP($A31,'申込一覧（男）'!$A$4:$X$53,21,FALSE)),VLOOKUP($A31,'申込一覧（女）'!$A$4:$AD$53,21,FALSE),VLOOKUP($A31,'申込一覧（男）'!$A$4:$X$53,21,FALSE)),"")</f>
        <v/>
      </c>
      <c r="P31" s="54" t="str">
        <f>_xlfn.IFNA(IF(ISNA(VLOOKUP($A31,'申込一覧（男）'!$A$4:$X$53,9,FALSE)),VLOOKUP($A31,'申込一覧（女）'!$A$4:$AD$53,9,FALSE),VLOOKUP($A31,'申込一覧（男）'!$A$4:$X$53,9,FALSE)),"")</f>
        <v/>
      </c>
      <c r="Q31" s="329" t="str">
        <f>_xlfn.IFNA(IF(ISNA(VLOOKUP($A31,'申込一覧（男）'!$A$4:$Y$53,23,FALSE)),VLOOKUP($A31,'申込一覧（女）'!$A$4:$AD$53,23,FALSE),VLOOKUP($A31,'申込一覧（男）'!$A$4:$Y$53,23,FALSE)),"")</f>
        <v/>
      </c>
      <c r="R31" s="330" t="s">
        <v>362</v>
      </c>
      <c r="S31" s="59"/>
      <c r="V31" s="41">
        <v>83001</v>
      </c>
      <c r="W31" s="41" t="s">
        <v>87</v>
      </c>
      <c r="X31" s="41" t="s">
        <v>88</v>
      </c>
      <c r="Y31" s="41" t="s">
        <v>89</v>
      </c>
      <c r="Z31" s="42">
        <v>84</v>
      </c>
      <c r="AA31" s="43" t="s">
        <v>86</v>
      </c>
      <c r="AB31" s="43" t="s">
        <v>291</v>
      </c>
      <c r="AC31" s="43"/>
      <c r="AD31" s="43"/>
      <c r="AE31" s="43"/>
      <c r="AF31" s="43"/>
      <c r="AG31" s="43"/>
    </row>
    <row r="32" spans="1:36" ht="20.25" customHeight="1">
      <c r="A32" s="52">
        <v>16</v>
      </c>
      <c r="B32" s="53" t="str">
        <f>_xlfn.IFNA(IF(ISNA(VLOOKUP($A32,'申込一覧（男）'!$A$4:$Y$53,2,FALSE)),VLOOKUP($A32,'申込一覧（女）'!$A$4:$AD$53,2,FALSE),VLOOKUP($A32,'申込一覧（男）'!$A$4:$Y$53,2,FALSE)),"")</f>
        <v/>
      </c>
      <c r="C32" s="327" t="str">
        <f>_xlfn.IFNA(IF(ISNA(VLOOKUP($A32,'申込一覧（男）'!$A$4:$X$53,4,FALSE)),VLOOKUP($A32,'申込一覧（女）'!$A$4:$AD$53,4,FALSE),VLOOKUP($A32,'申込一覧（男）'!$A$4:$X$53,4,FALSE)),"")</f>
        <v/>
      </c>
      <c r="D32" s="328" t="s">
        <v>362</v>
      </c>
      <c r="E32" s="54" t="str">
        <f>_xlfn.IFNA(IF(ISNA(VLOOKUP($A32,'申込一覧（男）'!$A$4:$X$53,5,FALSE)),VLOOKUP($A32,'申込一覧（女）'!$A$4:$AD$53,5,FALSE),VLOOKUP($A32,'申込一覧（男）'!$A$4:$X$53,5,FALSE)),"")</f>
        <v/>
      </c>
      <c r="F32" s="54" t="str">
        <f>_xlfn.IFNA(IF(ISNA(VLOOKUP($A32,'申込一覧（男）'!$A$4:$X$53,7,FALSE)),VLOOKUP($A32,'申込一覧（女）'!$A$4:$AD$53,7,FALSE),VLOOKUP($A32,'申込一覧（男）'!$A$4:$X$53,7,FALSE)),"")</f>
        <v/>
      </c>
      <c r="G32" s="68" t="str">
        <f>_xlfn.IFNA(IF(ISNA(VLOOKUP($A32,'申込一覧（男）'!$A$4:$X$53,3,FALSE)),VLOOKUP($A32,'申込一覧（女）'!$A$4:$AD$53,3,FALSE),VLOOKUP($A32,'申込一覧（男）'!$A$4:$X$53,3,FALSE)),"")</f>
        <v/>
      </c>
      <c r="H32" s="55" t="str">
        <f>_xlfn.IFNA(IF(ISNA(VLOOKUP($A32,'申込一覧（男）'!$A$4:$X$53,8,FALSE)),VLOOKUP($A32,'申込一覧（女）'!$A$4:$AD$53,8,FALSE),VLOOKUP($A32,'申込一覧（男）'!$A$4:$X$53,8,FALSE)),"")</f>
        <v/>
      </c>
      <c r="I32" s="54" t="str">
        <f>_xlfn.IFNA(IF(ISNA(VLOOKUP($A32,'申込一覧（男）'!$A$4:$X$53,10,FALSE)),VLOOKUP($A32,'申込一覧（女）'!$A$4:$AD$53,10,FALSE),VLOOKUP($A32,'申込一覧（男）'!$A$4:$X$53,10,FALSE)),"")</f>
        <v/>
      </c>
      <c r="J32" s="54" t="str">
        <f>_xlfn.IFNA(IF(ISNA(VLOOKUP($A32,'申込一覧（男）'!$A$4:$X$53,12,FALSE)),VLOOKUP($A32,'申込一覧（女）'!$A$4:$AD$53,12,FALSE),VLOOKUP($A32,'申込一覧（男）'!$A$4:$X$53,12,FALSE)),"")</f>
        <v/>
      </c>
      <c r="K32" s="54" t="str">
        <f>_xlfn.IFNA(IF(ISNA(VLOOKUP($A32,'申込一覧（男）'!$A$4:$X$53,14,FALSE)),VLOOKUP($A32,'申込一覧（女）'!$A$4:$AD$53,14,FALSE),VLOOKUP($A32,'申込一覧（男）'!$A$4:$X$53,14,FALSE)),"")</f>
        <v/>
      </c>
      <c r="L32" s="54" t="str">
        <f>_xlfn.IFNA(IF(ISNA(VLOOKUP($A32,'申込一覧（男）'!$A$4:$X$53,16,FALSE)),VLOOKUP($A32,'申込一覧（女）'!$A$4:$AD$53,16,FALSE),VLOOKUP($A32,'申込一覧（男）'!$A$4:$X$53,16,FALSE)),"")</f>
        <v/>
      </c>
      <c r="M32" s="56" t="str">
        <f>_xlfn.IFNA(IF(ISNA(VLOOKUP($A32,'申込一覧（男）'!$A$4:$X$53,17,FALSE)),VLOOKUP($A32,'申込一覧（女）'!$A$4:$AD$53,17,FALSE),VLOOKUP($A32,'申込一覧（男）'!$A$4:$X$53,17,FALSE)),"")</f>
        <v/>
      </c>
      <c r="N32" s="56" t="str">
        <f>_xlfn.IFNA(IF(ISNA(VLOOKUP($A32,'申込一覧（男）'!$A$4:$X$53,19,FALSE)),VLOOKUP($A32,'申込一覧（女）'!$A$4:$AD$53,19,FALSE),VLOOKUP($A32,'申込一覧（男）'!$A$4:$X$53,19,FALSE)),"")</f>
        <v/>
      </c>
      <c r="O32" s="56" t="str">
        <f>_xlfn.IFNA(IF(ISNA(VLOOKUP($A32,'申込一覧（男）'!$A$4:$X$53,21,FALSE)),VLOOKUP($A32,'申込一覧（女）'!$A$4:$AD$53,21,FALSE),VLOOKUP($A32,'申込一覧（男）'!$A$4:$X$53,21,FALSE)),"")</f>
        <v/>
      </c>
      <c r="P32" s="54" t="str">
        <f>_xlfn.IFNA(IF(ISNA(VLOOKUP($A32,'申込一覧（男）'!$A$4:$X$53,9,FALSE)),VLOOKUP($A32,'申込一覧（女）'!$A$4:$AD$53,9,FALSE),VLOOKUP($A32,'申込一覧（男）'!$A$4:$X$53,9,FALSE)),"")</f>
        <v/>
      </c>
      <c r="Q32" s="329" t="str">
        <f>_xlfn.IFNA(IF(ISNA(VLOOKUP($A32,'申込一覧（男）'!$A$4:$Y$53,23,FALSE)),VLOOKUP($A32,'申込一覧（女）'!$A$4:$AD$53,23,FALSE),VLOOKUP($A32,'申込一覧（男）'!$A$4:$Y$53,23,FALSE)),"")</f>
        <v/>
      </c>
      <c r="R32" s="330" t="s">
        <v>362</v>
      </c>
      <c r="S32" s="59"/>
      <c r="V32" s="41">
        <v>93001</v>
      </c>
      <c r="W32" s="41" t="s">
        <v>91</v>
      </c>
      <c r="X32" s="41" t="s">
        <v>92</v>
      </c>
      <c r="Y32" s="41" t="s">
        <v>93</v>
      </c>
      <c r="Z32" s="42">
        <v>87</v>
      </c>
      <c r="AA32" s="43" t="s">
        <v>90</v>
      </c>
      <c r="AB32" s="43" t="s">
        <v>295</v>
      </c>
      <c r="AC32" s="43"/>
      <c r="AD32" s="43"/>
      <c r="AE32" s="43"/>
      <c r="AF32" s="43"/>
      <c r="AG32" s="43"/>
    </row>
    <row r="33" spans="1:33" ht="20.25" customHeight="1">
      <c r="A33" s="52">
        <v>17</v>
      </c>
      <c r="B33" s="53" t="str">
        <f>_xlfn.IFNA(IF(ISNA(VLOOKUP($A33,'申込一覧（男）'!$A$4:$Y$53,2,FALSE)),VLOOKUP($A33,'申込一覧（女）'!$A$4:$AD$53,2,FALSE),VLOOKUP($A33,'申込一覧（男）'!$A$4:$Y$53,2,FALSE)),"")</f>
        <v/>
      </c>
      <c r="C33" s="327" t="str">
        <f>_xlfn.IFNA(IF(ISNA(VLOOKUP($A33,'申込一覧（男）'!$A$4:$X$53,4,FALSE)),VLOOKUP($A33,'申込一覧（女）'!$A$4:$AD$53,4,FALSE),VLOOKUP($A33,'申込一覧（男）'!$A$4:$X$53,4,FALSE)),"")</f>
        <v/>
      </c>
      <c r="D33" s="328" t="s">
        <v>362</v>
      </c>
      <c r="E33" s="54" t="str">
        <f>_xlfn.IFNA(IF(ISNA(VLOOKUP($A33,'申込一覧（男）'!$A$4:$X$53,5,FALSE)),VLOOKUP($A33,'申込一覧（女）'!$A$4:$AD$53,5,FALSE),VLOOKUP($A33,'申込一覧（男）'!$A$4:$X$53,5,FALSE)),"")</f>
        <v/>
      </c>
      <c r="F33" s="54" t="str">
        <f>_xlfn.IFNA(IF(ISNA(VLOOKUP($A33,'申込一覧（男）'!$A$4:$X$53,7,FALSE)),VLOOKUP($A33,'申込一覧（女）'!$A$4:$AD$53,7,FALSE),VLOOKUP($A33,'申込一覧（男）'!$A$4:$X$53,7,FALSE)),"")</f>
        <v/>
      </c>
      <c r="G33" s="68" t="str">
        <f>_xlfn.IFNA(IF(ISNA(VLOOKUP($A33,'申込一覧（男）'!$A$4:$X$53,3,FALSE)),VLOOKUP($A33,'申込一覧（女）'!$A$4:$AD$53,3,FALSE),VLOOKUP($A33,'申込一覧（男）'!$A$4:$X$53,3,FALSE)),"")</f>
        <v/>
      </c>
      <c r="H33" s="55" t="str">
        <f>_xlfn.IFNA(IF(ISNA(VLOOKUP($A33,'申込一覧（男）'!$A$4:$X$53,8,FALSE)),VLOOKUP($A33,'申込一覧（女）'!$A$4:$AD$53,8,FALSE),VLOOKUP($A33,'申込一覧（男）'!$A$4:$X$53,8,FALSE)),"")</f>
        <v/>
      </c>
      <c r="I33" s="54" t="str">
        <f>_xlfn.IFNA(IF(ISNA(VLOOKUP($A33,'申込一覧（男）'!$A$4:$X$53,10,FALSE)),VLOOKUP($A33,'申込一覧（女）'!$A$4:$AD$53,10,FALSE),VLOOKUP($A33,'申込一覧（男）'!$A$4:$X$53,10,FALSE)),"")</f>
        <v/>
      </c>
      <c r="J33" s="54" t="str">
        <f>_xlfn.IFNA(IF(ISNA(VLOOKUP($A33,'申込一覧（男）'!$A$4:$X$53,12,FALSE)),VLOOKUP($A33,'申込一覧（女）'!$A$4:$AD$53,12,FALSE),VLOOKUP($A33,'申込一覧（男）'!$A$4:$X$53,12,FALSE)),"")</f>
        <v/>
      </c>
      <c r="K33" s="54" t="str">
        <f>_xlfn.IFNA(IF(ISNA(VLOOKUP($A33,'申込一覧（男）'!$A$4:$X$53,14,FALSE)),VLOOKUP($A33,'申込一覧（女）'!$A$4:$AD$53,14,FALSE),VLOOKUP($A33,'申込一覧（男）'!$A$4:$X$53,14,FALSE)),"")</f>
        <v/>
      </c>
      <c r="L33" s="54" t="str">
        <f>_xlfn.IFNA(IF(ISNA(VLOOKUP($A33,'申込一覧（男）'!$A$4:$X$53,16,FALSE)),VLOOKUP($A33,'申込一覧（女）'!$A$4:$AD$53,16,FALSE),VLOOKUP($A33,'申込一覧（男）'!$A$4:$X$53,16,FALSE)),"")</f>
        <v/>
      </c>
      <c r="M33" s="56" t="str">
        <f>_xlfn.IFNA(IF(ISNA(VLOOKUP($A33,'申込一覧（男）'!$A$4:$X$53,17,FALSE)),VLOOKUP($A33,'申込一覧（女）'!$A$4:$AD$53,17,FALSE),VLOOKUP($A33,'申込一覧（男）'!$A$4:$X$53,17,FALSE)),"")</f>
        <v/>
      </c>
      <c r="N33" s="56" t="str">
        <f>_xlfn.IFNA(IF(ISNA(VLOOKUP($A33,'申込一覧（男）'!$A$4:$X$53,19,FALSE)),VLOOKUP($A33,'申込一覧（女）'!$A$4:$AD$53,19,FALSE),VLOOKUP($A33,'申込一覧（男）'!$A$4:$X$53,19,FALSE)),"")</f>
        <v/>
      </c>
      <c r="O33" s="56" t="str">
        <f>_xlfn.IFNA(IF(ISNA(VLOOKUP($A33,'申込一覧（男）'!$A$4:$X$53,21,FALSE)),VLOOKUP($A33,'申込一覧（女）'!$A$4:$AD$53,21,FALSE),VLOOKUP($A33,'申込一覧（男）'!$A$4:$X$53,21,FALSE)),"")</f>
        <v/>
      </c>
      <c r="P33" s="54" t="str">
        <f>_xlfn.IFNA(IF(ISNA(VLOOKUP($A33,'申込一覧（男）'!$A$4:$X$53,9,FALSE)),VLOOKUP($A33,'申込一覧（女）'!$A$4:$AD$53,9,FALSE),VLOOKUP($A33,'申込一覧（男）'!$A$4:$X$53,9,FALSE)),"")</f>
        <v/>
      </c>
      <c r="Q33" s="329" t="str">
        <f>_xlfn.IFNA(IF(ISNA(VLOOKUP($A33,'申込一覧（男）'!$A$4:$Y$53,23,FALSE)),VLOOKUP($A33,'申込一覧（女）'!$A$4:$AD$53,23,FALSE),VLOOKUP($A33,'申込一覧（男）'!$A$4:$Y$53,23,FALSE)),"")</f>
        <v/>
      </c>
      <c r="R33" s="330" t="s">
        <v>362</v>
      </c>
      <c r="S33" s="59"/>
      <c r="V33" s="41">
        <v>103001</v>
      </c>
      <c r="W33" s="41" t="s">
        <v>95</v>
      </c>
      <c r="X33" s="41" t="s">
        <v>96</v>
      </c>
      <c r="Y33" s="41" t="s">
        <v>97</v>
      </c>
      <c r="Z33" s="42">
        <v>92</v>
      </c>
      <c r="AA33" s="43" t="s">
        <v>94</v>
      </c>
      <c r="AB33" s="43"/>
      <c r="AC33" s="43"/>
      <c r="AD33" s="43"/>
      <c r="AE33" s="43"/>
      <c r="AF33" s="43"/>
      <c r="AG33" s="43"/>
    </row>
    <row r="34" spans="1:33" ht="20.25" customHeight="1">
      <c r="A34" s="52">
        <v>18</v>
      </c>
      <c r="B34" s="53" t="str">
        <f>_xlfn.IFNA(IF(ISNA(VLOOKUP($A34,'申込一覧（男）'!$A$4:$Y$53,2,FALSE)),VLOOKUP($A34,'申込一覧（女）'!$A$4:$AD$53,2,FALSE),VLOOKUP($A34,'申込一覧（男）'!$A$4:$Y$53,2,FALSE)),"")</f>
        <v/>
      </c>
      <c r="C34" s="327" t="str">
        <f>_xlfn.IFNA(IF(ISNA(VLOOKUP($A34,'申込一覧（男）'!$A$4:$X$53,4,FALSE)),VLOOKUP($A34,'申込一覧（女）'!$A$4:$AD$53,4,FALSE),VLOOKUP($A34,'申込一覧（男）'!$A$4:$X$53,4,FALSE)),"")</f>
        <v/>
      </c>
      <c r="D34" s="328" t="s">
        <v>362</v>
      </c>
      <c r="E34" s="54" t="str">
        <f>_xlfn.IFNA(IF(ISNA(VLOOKUP($A34,'申込一覧（男）'!$A$4:$X$53,5,FALSE)),VLOOKUP($A34,'申込一覧（女）'!$A$4:$AD$53,5,FALSE),VLOOKUP($A34,'申込一覧（男）'!$A$4:$X$53,5,FALSE)),"")</f>
        <v/>
      </c>
      <c r="F34" s="54" t="str">
        <f>_xlfn.IFNA(IF(ISNA(VLOOKUP($A34,'申込一覧（男）'!$A$4:$X$53,7,FALSE)),VLOOKUP($A34,'申込一覧（女）'!$A$4:$AD$53,7,FALSE),VLOOKUP($A34,'申込一覧（男）'!$A$4:$X$53,7,FALSE)),"")</f>
        <v/>
      </c>
      <c r="G34" s="68" t="str">
        <f>_xlfn.IFNA(IF(ISNA(VLOOKUP($A34,'申込一覧（男）'!$A$4:$X$53,3,FALSE)),VLOOKUP($A34,'申込一覧（女）'!$A$4:$AD$53,3,FALSE),VLOOKUP($A34,'申込一覧（男）'!$A$4:$X$53,3,FALSE)),"")</f>
        <v/>
      </c>
      <c r="H34" s="55" t="str">
        <f>_xlfn.IFNA(IF(ISNA(VLOOKUP($A34,'申込一覧（男）'!$A$4:$X$53,8,FALSE)),VLOOKUP($A34,'申込一覧（女）'!$A$4:$AD$53,8,FALSE),VLOOKUP($A34,'申込一覧（男）'!$A$4:$X$53,8,FALSE)),"")</f>
        <v/>
      </c>
      <c r="I34" s="54" t="str">
        <f>_xlfn.IFNA(IF(ISNA(VLOOKUP($A34,'申込一覧（男）'!$A$4:$X$53,10,FALSE)),VLOOKUP($A34,'申込一覧（女）'!$A$4:$AD$53,10,FALSE),VLOOKUP($A34,'申込一覧（男）'!$A$4:$X$53,10,FALSE)),"")</f>
        <v/>
      </c>
      <c r="J34" s="54" t="str">
        <f>_xlfn.IFNA(IF(ISNA(VLOOKUP($A34,'申込一覧（男）'!$A$4:$X$53,12,FALSE)),VLOOKUP($A34,'申込一覧（女）'!$A$4:$AD$53,12,FALSE),VLOOKUP($A34,'申込一覧（男）'!$A$4:$X$53,12,FALSE)),"")</f>
        <v/>
      </c>
      <c r="K34" s="54" t="str">
        <f>_xlfn.IFNA(IF(ISNA(VLOOKUP($A34,'申込一覧（男）'!$A$4:$X$53,14,FALSE)),VLOOKUP($A34,'申込一覧（女）'!$A$4:$AD$53,14,FALSE),VLOOKUP($A34,'申込一覧（男）'!$A$4:$X$53,14,FALSE)),"")</f>
        <v/>
      </c>
      <c r="L34" s="54" t="str">
        <f>_xlfn.IFNA(IF(ISNA(VLOOKUP($A34,'申込一覧（男）'!$A$4:$X$53,16,FALSE)),VLOOKUP($A34,'申込一覧（女）'!$A$4:$AD$53,16,FALSE),VLOOKUP($A34,'申込一覧（男）'!$A$4:$X$53,16,FALSE)),"")</f>
        <v/>
      </c>
      <c r="M34" s="56" t="str">
        <f>_xlfn.IFNA(IF(ISNA(VLOOKUP($A34,'申込一覧（男）'!$A$4:$X$53,17,FALSE)),VLOOKUP($A34,'申込一覧（女）'!$A$4:$AD$53,17,FALSE),VLOOKUP($A34,'申込一覧（男）'!$A$4:$X$53,17,FALSE)),"")</f>
        <v/>
      </c>
      <c r="N34" s="56" t="str">
        <f>_xlfn.IFNA(IF(ISNA(VLOOKUP($A34,'申込一覧（男）'!$A$4:$X$53,19,FALSE)),VLOOKUP($A34,'申込一覧（女）'!$A$4:$AD$53,19,FALSE),VLOOKUP($A34,'申込一覧（男）'!$A$4:$X$53,19,FALSE)),"")</f>
        <v/>
      </c>
      <c r="O34" s="56" t="str">
        <f>_xlfn.IFNA(IF(ISNA(VLOOKUP($A34,'申込一覧（男）'!$A$4:$X$53,21,FALSE)),VLOOKUP($A34,'申込一覧（女）'!$A$4:$AD$53,21,FALSE),VLOOKUP($A34,'申込一覧（男）'!$A$4:$X$53,21,FALSE)),"")</f>
        <v/>
      </c>
      <c r="P34" s="54" t="str">
        <f>_xlfn.IFNA(IF(ISNA(VLOOKUP($A34,'申込一覧（男）'!$A$4:$X$53,9,FALSE)),VLOOKUP($A34,'申込一覧（女）'!$A$4:$AD$53,9,FALSE),VLOOKUP($A34,'申込一覧（男）'!$A$4:$X$53,9,FALSE)),"")</f>
        <v/>
      </c>
      <c r="Q34" s="329" t="str">
        <f>_xlfn.IFNA(IF(ISNA(VLOOKUP($A34,'申込一覧（男）'!$A$4:$Y$53,23,FALSE)),VLOOKUP($A34,'申込一覧（女）'!$A$4:$AD$53,23,FALSE),VLOOKUP($A34,'申込一覧（男）'!$A$4:$Y$53,23,FALSE)),"")</f>
        <v/>
      </c>
      <c r="R34" s="330" t="s">
        <v>362</v>
      </c>
      <c r="S34" s="59"/>
      <c r="V34" s="41">
        <v>123001</v>
      </c>
      <c r="W34" s="41" t="s">
        <v>99</v>
      </c>
      <c r="X34" s="41" t="s">
        <v>100</v>
      </c>
      <c r="Y34" s="41" t="s">
        <v>101</v>
      </c>
      <c r="Z34" s="42">
        <v>3</v>
      </c>
      <c r="AA34" s="43" t="s">
        <v>98</v>
      </c>
      <c r="AB34" s="43"/>
      <c r="AC34" s="43"/>
      <c r="AD34" s="43"/>
      <c r="AE34" s="43"/>
      <c r="AF34" s="43"/>
      <c r="AG34" s="43"/>
    </row>
    <row r="35" spans="1:33" ht="20.25" customHeight="1">
      <c r="A35" s="52">
        <v>19</v>
      </c>
      <c r="B35" s="53" t="str">
        <f>_xlfn.IFNA(IF(ISNA(VLOOKUP($A35,'申込一覧（男）'!$A$4:$Y$53,2,FALSE)),VLOOKUP($A35,'申込一覧（女）'!$A$4:$AD$53,2,FALSE),VLOOKUP($A35,'申込一覧（男）'!$A$4:$Y$53,2,FALSE)),"")</f>
        <v/>
      </c>
      <c r="C35" s="327" t="str">
        <f>_xlfn.IFNA(IF(ISNA(VLOOKUP($A35,'申込一覧（男）'!$A$4:$X$53,4,FALSE)),VLOOKUP($A35,'申込一覧（女）'!$A$4:$AD$53,4,FALSE),VLOOKUP($A35,'申込一覧（男）'!$A$4:$X$53,4,FALSE)),"")</f>
        <v/>
      </c>
      <c r="D35" s="328" t="s">
        <v>362</v>
      </c>
      <c r="E35" s="54" t="str">
        <f>_xlfn.IFNA(IF(ISNA(VLOOKUP($A35,'申込一覧（男）'!$A$4:$X$53,5,FALSE)),VLOOKUP($A35,'申込一覧（女）'!$A$4:$AD$53,5,FALSE),VLOOKUP($A35,'申込一覧（男）'!$A$4:$X$53,5,FALSE)),"")</f>
        <v/>
      </c>
      <c r="F35" s="54" t="str">
        <f>_xlfn.IFNA(IF(ISNA(VLOOKUP($A35,'申込一覧（男）'!$A$4:$X$53,7,FALSE)),VLOOKUP($A35,'申込一覧（女）'!$A$4:$AD$53,7,FALSE),VLOOKUP($A35,'申込一覧（男）'!$A$4:$X$53,7,FALSE)),"")</f>
        <v/>
      </c>
      <c r="G35" s="68" t="str">
        <f>_xlfn.IFNA(IF(ISNA(VLOOKUP($A35,'申込一覧（男）'!$A$4:$X$53,3,FALSE)),VLOOKUP($A35,'申込一覧（女）'!$A$4:$AD$53,3,FALSE),VLOOKUP($A35,'申込一覧（男）'!$A$4:$X$53,3,FALSE)),"")</f>
        <v/>
      </c>
      <c r="H35" s="55" t="str">
        <f>_xlfn.IFNA(IF(ISNA(VLOOKUP($A35,'申込一覧（男）'!$A$4:$X$53,8,FALSE)),VLOOKUP($A35,'申込一覧（女）'!$A$4:$AD$53,8,FALSE),VLOOKUP($A35,'申込一覧（男）'!$A$4:$X$53,8,FALSE)),"")</f>
        <v/>
      </c>
      <c r="I35" s="54" t="str">
        <f>_xlfn.IFNA(IF(ISNA(VLOOKUP($A35,'申込一覧（男）'!$A$4:$X$53,10,FALSE)),VLOOKUP($A35,'申込一覧（女）'!$A$4:$AD$53,10,FALSE),VLOOKUP($A35,'申込一覧（男）'!$A$4:$X$53,10,FALSE)),"")</f>
        <v/>
      </c>
      <c r="J35" s="54" t="str">
        <f>_xlfn.IFNA(IF(ISNA(VLOOKUP($A35,'申込一覧（男）'!$A$4:$X$53,12,FALSE)),VLOOKUP($A35,'申込一覧（女）'!$A$4:$AD$53,12,FALSE),VLOOKUP($A35,'申込一覧（男）'!$A$4:$X$53,12,FALSE)),"")</f>
        <v/>
      </c>
      <c r="K35" s="54" t="str">
        <f>_xlfn.IFNA(IF(ISNA(VLOOKUP($A35,'申込一覧（男）'!$A$4:$X$53,14,FALSE)),VLOOKUP($A35,'申込一覧（女）'!$A$4:$AD$53,14,FALSE),VLOOKUP($A35,'申込一覧（男）'!$A$4:$X$53,14,FALSE)),"")</f>
        <v/>
      </c>
      <c r="L35" s="54" t="str">
        <f>_xlfn.IFNA(IF(ISNA(VLOOKUP($A35,'申込一覧（男）'!$A$4:$X$53,16,FALSE)),VLOOKUP($A35,'申込一覧（女）'!$A$4:$AD$53,16,FALSE),VLOOKUP($A35,'申込一覧（男）'!$A$4:$X$53,16,FALSE)),"")</f>
        <v/>
      </c>
      <c r="M35" s="56" t="str">
        <f>_xlfn.IFNA(IF(ISNA(VLOOKUP($A35,'申込一覧（男）'!$A$4:$X$53,17,FALSE)),VLOOKUP($A35,'申込一覧（女）'!$A$4:$AD$53,17,FALSE),VLOOKUP($A35,'申込一覧（男）'!$A$4:$X$53,17,FALSE)),"")</f>
        <v/>
      </c>
      <c r="N35" s="56" t="str">
        <f>_xlfn.IFNA(IF(ISNA(VLOOKUP($A35,'申込一覧（男）'!$A$4:$X$53,19,FALSE)),VLOOKUP($A35,'申込一覧（女）'!$A$4:$AD$53,19,FALSE),VLOOKUP($A35,'申込一覧（男）'!$A$4:$X$53,19,FALSE)),"")</f>
        <v/>
      </c>
      <c r="O35" s="56" t="str">
        <f>_xlfn.IFNA(IF(ISNA(VLOOKUP($A35,'申込一覧（男）'!$A$4:$X$53,21,FALSE)),VLOOKUP($A35,'申込一覧（女）'!$A$4:$AD$53,21,FALSE),VLOOKUP($A35,'申込一覧（男）'!$A$4:$X$53,21,FALSE)),"")</f>
        <v/>
      </c>
      <c r="P35" s="54" t="str">
        <f>_xlfn.IFNA(IF(ISNA(VLOOKUP($A35,'申込一覧（男）'!$A$4:$X$53,9,FALSE)),VLOOKUP($A35,'申込一覧（女）'!$A$4:$AD$53,9,FALSE),VLOOKUP($A35,'申込一覧（男）'!$A$4:$X$53,9,FALSE)),"")</f>
        <v/>
      </c>
      <c r="Q35" s="329" t="str">
        <f>_xlfn.IFNA(IF(ISNA(VLOOKUP($A35,'申込一覧（男）'!$A$4:$Y$53,23,FALSE)),VLOOKUP($A35,'申込一覧（女）'!$A$4:$AD$53,23,FALSE),VLOOKUP($A35,'申込一覧（男）'!$A$4:$Y$53,23,FALSE)),"")</f>
        <v/>
      </c>
      <c r="R35" s="330" t="s">
        <v>362</v>
      </c>
      <c r="S35" s="59"/>
      <c r="V35" s="41">
        <v>133001</v>
      </c>
      <c r="W35" s="41" t="s">
        <v>103</v>
      </c>
      <c r="X35" s="41" t="s">
        <v>104</v>
      </c>
      <c r="Y35" s="41" t="s">
        <v>105</v>
      </c>
      <c r="Z35" s="42">
        <v>8</v>
      </c>
      <c r="AA35" s="44" t="s">
        <v>102</v>
      </c>
      <c r="AB35" s="44"/>
      <c r="AC35" s="44"/>
      <c r="AD35" s="44"/>
      <c r="AE35" s="44"/>
      <c r="AF35" s="44"/>
      <c r="AG35" s="44"/>
    </row>
    <row r="36" spans="1:33" ht="20.25" customHeight="1">
      <c r="A36" s="52">
        <v>20</v>
      </c>
      <c r="B36" s="53" t="str">
        <f>_xlfn.IFNA(IF(ISNA(VLOOKUP($A36,'申込一覧（男）'!$A$4:$Y$53,2,FALSE)),VLOOKUP($A36,'申込一覧（女）'!$A$4:$AD$53,2,FALSE),VLOOKUP($A36,'申込一覧（男）'!$A$4:$Y$53,2,FALSE)),"")</f>
        <v/>
      </c>
      <c r="C36" s="327" t="str">
        <f>_xlfn.IFNA(IF(ISNA(VLOOKUP($A36,'申込一覧（男）'!$A$4:$X$53,4,FALSE)),VLOOKUP($A36,'申込一覧（女）'!$A$4:$AD$53,4,FALSE),VLOOKUP($A36,'申込一覧（男）'!$A$4:$X$53,4,FALSE)),"")</f>
        <v/>
      </c>
      <c r="D36" s="328" t="s">
        <v>362</v>
      </c>
      <c r="E36" s="54" t="str">
        <f>_xlfn.IFNA(IF(ISNA(VLOOKUP($A36,'申込一覧（男）'!$A$4:$X$53,5,FALSE)),VLOOKUP($A36,'申込一覧（女）'!$A$4:$AD$53,5,FALSE),VLOOKUP($A36,'申込一覧（男）'!$A$4:$X$53,5,FALSE)),"")</f>
        <v/>
      </c>
      <c r="F36" s="54" t="str">
        <f>_xlfn.IFNA(IF(ISNA(VLOOKUP($A36,'申込一覧（男）'!$A$4:$X$53,7,FALSE)),VLOOKUP($A36,'申込一覧（女）'!$A$4:$AD$53,7,FALSE),VLOOKUP($A36,'申込一覧（男）'!$A$4:$X$53,7,FALSE)),"")</f>
        <v/>
      </c>
      <c r="G36" s="68" t="str">
        <f>_xlfn.IFNA(IF(ISNA(VLOOKUP($A36,'申込一覧（男）'!$A$4:$X$53,3,FALSE)),VLOOKUP($A36,'申込一覧（女）'!$A$4:$AD$53,3,FALSE),VLOOKUP($A36,'申込一覧（男）'!$A$4:$X$53,3,FALSE)),"")</f>
        <v/>
      </c>
      <c r="H36" s="55" t="str">
        <f>_xlfn.IFNA(IF(ISNA(VLOOKUP($A36,'申込一覧（男）'!$A$4:$X$53,8,FALSE)),VLOOKUP($A36,'申込一覧（女）'!$A$4:$AD$53,8,FALSE),VLOOKUP($A36,'申込一覧（男）'!$A$4:$X$53,8,FALSE)),"")</f>
        <v/>
      </c>
      <c r="I36" s="54" t="str">
        <f>_xlfn.IFNA(IF(ISNA(VLOOKUP($A36,'申込一覧（男）'!$A$4:$X$53,10,FALSE)),VLOOKUP($A36,'申込一覧（女）'!$A$4:$AD$53,10,FALSE),VLOOKUP($A36,'申込一覧（男）'!$A$4:$X$53,10,FALSE)),"")</f>
        <v/>
      </c>
      <c r="J36" s="54" t="str">
        <f>_xlfn.IFNA(IF(ISNA(VLOOKUP($A36,'申込一覧（男）'!$A$4:$X$53,12,FALSE)),VLOOKUP($A36,'申込一覧（女）'!$A$4:$AD$53,12,FALSE),VLOOKUP($A36,'申込一覧（男）'!$A$4:$X$53,12,FALSE)),"")</f>
        <v/>
      </c>
      <c r="K36" s="54" t="str">
        <f>_xlfn.IFNA(IF(ISNA(VLOOKUP($A36,'申込一覧（男）'!$A$4:$X$53,14,FALSE)),VLOOKUP($A36,'申込一覧（女）'!$A$4:$AD$53,14,FALSE),VLOOKUP($A36,'申込一覧（男）'!$A$4:$X$53,14,FALSE)),"")</f>
        <v/>
      </c>
      <c r="L36" s="54" t="str">
        <f>_xlfn.IFNA(IF(ISNA(VLOOKUP($A36,'申込一覧（男）'!$A$4:$X$53,16,FALSE)),VLOOKUP($A36,'申込一覧（女）'!$A$4:$AD$53,16,FALSE),VLOOKUP($A36,'申込一覧（男）'!$A$4:$X$53,16,FALSE)),"")</f>
        <v/>
      </c>
      <c r="M36" s="56" t="str">
        <f>_xlfn.IFNA(IF(ISNA(VLOOKUP($A36,'申込一覧（男）'!$A$4:$X$53,17,FALSE)),VLOOKUP($A36,'申込一覧（女）'!$A$4:$AD$53,17,FALSE),VLOOKUP($A36,'申込一覧（男）'!$A$4:$X$53,17,FALSE)),"")</f>
        <v/>
      </c>
      <c r="N36" s="56" t="str">
        <f>_xlfn.IFNA(IF(ISNA(VLOOKUP($A36,'申込一覧（男）'!$A$4:$X$53,19,FALSE)),VLOOKUP($A36,'申込一覧（女）'!$A$4:$AD$53,19,FALSE),VLOOKUP($A36,'申込一覧（男）'!$A$4:$X$53,19,FALSE)),"")</f>
        <v/>
      </c>
      <c r="O36" s="56" t="str">
        <f>_xlfn.IFNA(IF(ISNA(VLOOKUP($A36,'申込一覧（男）'!$A$4:$X$53,21,FALSE)),VLOOKUP($A36,'申込一覧（女）'!$A$4:$AD$53,21,FALSE),VLOOKUP($A36,'申込一覧（男）'!$A$4:$X$53,21,FALSE)),"")</f>
        <v/>
      </c>
      <c r="P36" s="54" t="str">
        <f>_xlfn.IFNA(IF(ISNA(VLOOKUP($A36,'申込一覧（男）'!$A$4:$X$53,9,FALSE)),VLOOKUP($A36,'申込一覧（女）'!$A$4:$AD$53,9,FALSE),VLOOKUP($A36,'申込一覧（男）'!$A$4:$X$53,9,FALSE)),"")</f>
        <v/>
      </c>
      <c r="Q36" s="329" t="str">
        <f>_xlfn.IFNA(IF(ISNA(VLOOKUP($A36,'申込一覧（男）'!$A$4:$Y$53,23,FALSE)),VLOOKUP($A36,'申込一覧（女）'!$A$4:$AD$53,23,FALSE),VLOOKUP($A36,'申込一覧（男）'!$A$4:$Y$53,23,FALSE)),"")</f>
        <v/>
      </c>
      <c r="R36" s="330" t="s">
        <v>362</v>
      </c>
      <c r="S36" s="59"/>
      <c r="V36" s="41">
        <v>153001</v>
      </c>
      <c r="W36" s="41" t="s">
        <v>107</v>
      </c>
      <c r="X36" s="41" t="s">
        <v>108</v>
      </c>
      <c r="Y36" s="41" t="s">
        <v>109</v>
      </c>
      <c r="Z36" s="42">
        <v>44</v>
      </c>
      <c r="AA36" s="44" t="s">
        <v>106</v>
      </c>
      <c r="AB36" s="44"/>
      <c r="AC36" s="44"/>
      <c r="AD36" s="44"/>
      <c r="AE36" s="44"/>
      <c r="AF36" s="44"/>
      <c r="AG36" s="44"/>
    </row>
    <row r="37" spans="1:33" ht="20.25" customHeight="1">
      <c r="A37" s="52">
        <v>21</v>
      </c>
      <c r="B37" s="53" t="str">
        <f>_xlfn.IFNA(IF(ISNA(VLOOKUP($A37,'申込一覧（男）'!$A$4:$Y$53,2,FALSE)),VLOOKUP($A37,'申込一覧（女）'!$A$4:$AD$53,2,FALSE),VLOOKUP($A37,'申込一覧（男）'!$A$4:$Y$53,2,FALSE)),"")</f>
        <v/>
      </c>
      <c r="C37" s="327" t="str">
        <f>_xlfn.IFNA(IF(ISNA(VLOOKUP($A37,'申込一覧（男）'!$A$4:$X$53,4,FALSE)),VLOOKUP($A37,'申込一覧（女）'!$A$4:$AD$53,4,FALSE),VLOOKUP($A37,'申込一覧（男）'!$A$4:$X$53,4,FALSE)),"")</f>
        <v/>
      </c>
      <c r="D37" s="328" t="s">
        <v>362</v>
      </c>
      <c r="E37" s="54" t="str">
        <f>_xlfn.IFNA(IF(ISNA(VLOOKUP($A37,'申込一覧（男）'!$A$4:$X$53,5,FALSE)),VLOOKUP($A37,'申込一覧（女）'!$A$4:$AD$53,5,FALSE),VLOOKUP($A37,'申込一覧（男）'!$A$4:$X$53,5,FALSE)),"")</f>
        <v/>
      </c>
      <c r="F37" s="54" t="str">
        <f>_xlfn.IFNA(IF(ISNA(VLOOKUP($A37,'申込一覧（男）'!$A$4:$X$53,7,FALSE)),VLOOKUP($A37,'申込一覧（女）'!$A$4:$AD$53,7,FALSE),VLOOKUP($A37,'申込一覧（男）'!$A$4:$X$53,7,FALSE)),"")</f>
        <v/>
      </c>
      <c r="G37" s="68" t="str">
        <f>_xlfn.IFNA(IF(ISNA(VLOOKUP($A37,'申込一覧（男）'!$A$4:$X$53,3,FALSE)),VLOOKUP($A37,'申込一覧（女）'!$A$4:$AD$53,3,FALSE),VLOOKUP($A37,'申込一覧（男）'!$A$4:$X$53,3,FALSE)),"")</f>
        <v/>
      </c>
      <c r="H37" s="55" t="str">
        <f>_xlfn.IFNA(IF(ISNA(VLOOKUP($A37,'申込一覧（男）'!$A$4:$X$53,8,FALSE)),VLOOKUP($A37,'申込一覧（女）'!$A$4:$AD$53,8,FALSE),VLOOKUP($A37,'申込一覧（男）'!$A$4:$X$53,8,FALSE)),"")</f>
        <v/>
      </c>
      <c r="I37" s="54" t="str">
        <f>_xlfn.IFNA(IF(ISNA(VLOOKUP($A37,'申込一覧（男）'!$A$4:$X$53,10,FALSE)),VLOOKUP($A37,'申込一覧（女）'!$A$4:$AD$53,10,FALSE),VLOOKUP($A37,'申込一覧（男）'!$A$4:$X$53,10,FALSE)),"")</f>
        <v/>
      </c>
      <c r="J37" s="54" t="str">
        <f>_xlfn.IFNA(IF(ISNA(VLOOKUP($A37,'申込一覧（男）'!$A$4:$X$53,12,FALSE)),VLOOKUP($A37,'申込一覧（女）'!$A$4:$AD$53,12,FALSE),VLOOKUP($A37,'申込一覧（男）'!$A$4:$X$53,12,FALSE)),"")</f>
        <v/>
      </c>
      <c r="K37" s="54" t="str">
        <f>_xlfn.IFNA(IF(ISNA(VLOOKUP($A37,'申込一覧（男）'!$A$4:$X$53,14,FALSE)),VLOOKUP($A37,'申込一覧（女）'!$A$4:$AD$53,14,FALSE),VLOOKUP($A37,'申込一覧（男）'!$A$4:$X$53,14,FALSE)),"")</f>
        <v/>
      </c>
      <c r="L37" s="54" t="str">
        <f>_xlfn.IFNA(IF(ISNA(VLOOKUP($A37,'申込一覧（男）'!$A$4:$X$53,16,FALSE)),VLOOKUP($A37,'申込一覧（女）'!$A$4:$AD$53,16,FALSE),VLOOKUP($A37,'申込一覧（男）'!$A$4:$X$53,16,FALSE)),"")</f>
        <v/>
      </c>
      <c r="M37" s="56" t="str">
        <f>_xlfn.IFNA(IF(ISNA(VLOOKUP($A37,'申込一覧（男）'!$A$4:$X$53,17,FALSE)),VLOOKUP($A37,'申込一覧（女）'!$A$4:$AD$53,17,FALSE),VLOOKUP($A37,'申込一覧（男）'!$A$4:$X$53,17,FALSE)),"")</f>
        <v/>
      </c>
      <c r="N37" s="56" t="str">
        <f>_xlfn.IFNA(IF(ISNA(VLOOKUP($A37,'申込一覧（男）'!$A$4:$X$53,19,FALSE)),VLOOKUP($A37,'申込一覧（女）'!$A$4:$AD$53,19,FALSE),VLOOKUP($A37,'申込一覧（男）'!$A$4:$X$53,19,FALSE)),"")</f>
        <v/>
      </c>
      <c r="O37" s="56" t="str">
        <f>_xlfn.IFNA(IF(ISNA(VLOOKUP($A37,'申込一覧（男）'!$A$4:$X$53,21,FALSE)),VLOOKUP($A37,'申込一覧（女）'!$A$4:$AD$53,21,FALSE),VLOOKUP($A37,'申込一覧（男）'!$A$4:$X$53,21,FALSE)),"")</f>
        <v/>
      </c>
      <c r="P37" s="54" t="str">
        <f>_xlfn.IFNA(IF(ISNA(VLOOKUP($A37,'申込一覧（男）'!$A$4:$X$53,9,FALSE)),VLOOKUP($A37,'申込一覧（女）'!$A$4:$AD$53,9,FALSE),VLOOKUP($A37,'申込一覧（男）'!$A$4:$X$53,9,FALSE)),"")</f>
        <v/>
      </c>
      <c r="Q37" s="329" t="str">
        <f>_xlfn.IFNA(IF(ISNA(VLOOKUP($A37,'申込一覧（男）'!$A$4:$Y$53,23,FALSE)),VLOOKUP($A37,'申込一覧（女）'!$A$4:$AD$53,23,FALSE),VLOOKUP($A37,'申込一覧（男）'!$A$4:$Y$53,23,FALSE)),"")</f>
        <v/>
      </c>
      <c r="R37" s="330" t="s">
        <v>362</v>
      </c>
      <c r="S37" s="59"/>
      <c r="V37" s="41">
        <v>203001</v>
      </c>
      <c r="W37" s="41" t="s">
        <v>111</v>
      </c>
      <c r="X37" s="41" t="s">
        <v>112</v>
      </c>
      <c r="Y37" s="41" t="s">
        <v>113</v>
      </c>
      <c r="Z37" s="42">
        <v>71</v>
      </c>
      <c r="AA37" s="12" t="s">
        <v>110</v>
      </c>
    </row>
    <row r="38" spans="1:33" ht="20.25" customHeight="1">
      <c r="A38" s="52">
        <v>22</v>
      </c>
      <c r="B38" s="53" t="str">
        <f>_xlfn.IFNA(IF(ISNA(VLOOKUP($A38,'申込一覧（男）'!$A$4:$Y$53,2,FALSE)),VLOOKUP($A38,'申込一覧（女）'!$A$4:$AD$53,2,FALSE),VLOOKUP($A38,'申込一覧（男）'!$A$4:$Y$53,2,FALSE)),"")</f>
        <v/>
      </c>
      <c r="C38" s="327" t="str">
        <f>_xlfn.IFNA(IF(ISNA(VLOOKUP($A38,'申込一覧（男）'!$A$4:$X$53,4,FALSE)),VLOOKUP($A38,'申込一覧（女）'!$A$4:$AD$53,4,FALSE),VLOOKUP($A38,'申込一覧（男）'!$A$4:$X$53,4,FALSE)),"")</f>
        <v/>
      </c>
      <c r="D38" s="328" t="s">
        <v>362</v>
      </c>
      <c r="E38" s="54" t="str">
        <f>_xlfn.IFNA(IF(ISNA(VLOOKUP($A38,'申込一覧（男）'!$A$4:$X$53,5,FALSE)),VLOOKUP($A38,'申込一覧（女）'!$A$4:$AD$53,5,FALSE),VLOOKUP($A38,'申込一覧（男）'!$A$4:$X$53,5,FALSE)),"")</f>
        <v/>
      </c>
      <c r="F38" s="54" t="str">
        <f>_xlfn.IFNA(IF(ISNA(VLOOKUP($A38,'申込一覧（男）'!$A$4:$X$53,7,FALSE)),VLOOKUP($A38,'申込一覧（女）'!$A$4:$AD$53,7,FALSE),VLOOKUP($A38,'申込一覧（男）'!$A$4:$X$53,7,FALSE)),"")</f>
        <v/>
      </c>
      <c r="G38" s="68" t="str">
        <f>_xlfn.IFNA(IF(ISNA(VLOOKUP($A38,'申込一覧（男）'!$A$4:$X$53,3,FALSE)),VLOOKUP($A38,'申込一覧（女）'!$A$4:$AD$53,3,FALSE),VLOOKUP($A38,'申込一覧（男）'!$A$4:$X$53,3,FALSE)),"")</f>
        <v/>
      </c>
      <c r="H38" s="55" t="str">
        <f>_xlfn.IFNA(IF(ISNA(VLOOKUP($A38,'申込一覧（男）'!$A$4:$X$53,8,FALSE)),VLOOKUP($A38,'申込一覧（女）'!$A$4:$AD$53,8,FALSE),VLOOKUP($A38,'申込一覧（男）'!$A$4:$X$53,8,FALSE)),"")</f>
        <v/>
      </c>
      <c r="I38" s="54" t="str">
        <f>_xlfn.IFNA(IF(ISNA(VLOOKUP($A38,'申込一覧（男）'!$A$4:$X$53,10,FALSE)),VLOOKUP($A38,'申込一覧（女）'!$A$4:$AD$53,10,FALSE),VLOOKUP($A38,'申込一覧（男）'!$A$4:$X$53,10,FALSE)),"")</f>
        <v/>
      </c>
      <c r="J38" s="54" t="str">
        <f>_xlfn.IFNA(IF(ISNA(VLOOKUP($A38,'申込一覧（男）'!$A$4:$X$53,12,FALSE)),VLOOKUP($A38,'申込一覧（女）'!$A$4:$AD$53,12,FALSE),VLOOKUP($A38,'申込一覧（男）'!$A$4:$X$53,12,FALSE)),"")</f>
        <v/>
      </c>
      <c r="K38" s="54" t="str">
        <f>_xlfn.IFNA(IF(ISNA(VLOOKUP($A38,'申込一覧（男）'!$A$4:$X$53,14,FALSE)),VLOOKUP($A38,'申込一覧（女）'!$A$4:$AD$53,14,FALSE),VLOOKUP($A38,'申込一覧（男）'!$A$4:$X$53,14,FALSE)),"")</f>
        <v/>
      </c>
      <c r="L38" s="54" t="str">
        <f>_xlfn.IFNA(IF(ISNA(VLOOKUP($A38,'申込一覧（男）'!$A$4:$X$53,16,FALSE)),VLOOKUP($A38,'申込一覧（女）'!$A$4:$AD$53,16,FALSE),VLOOKUP($A38,'申込一覧（男）'!$A$4:$X$53,16,FALSE)),"")</f>
        <v/>
      </c>
      <c r="M38" s="56" t="str">
        <f>_xlfn.IFNA(IF(ISNA(VLOOKUP($A38,'申込一覧（男）'!$A$4:$X$53,17,FALSE)),VLOOKUP($A38,'申込一覧（女）'!$A$4:$AD$53,17,FALSE),VLOOKUP($A38,'申込一覧（男）'!$A$4:$X$53,17,FALSE)),"")</f>
        <v/>
      </c>
      <c r="N38" s="56" t="str">
        <f>_xlfn.IFNA(IF(ISNA(VLOOKUP($A38,'申込一覧（男）'!$A$4:$X$53,19,FALSE)),VLOOKUP($A38,'申込一覧（女）'!$A$4:$AD$53,19,FALSE),VLOOKUP($A38,'申込一覧（男）'!$A$4:$X$53,19,FALSE)),"")</f>
        <v/>
      </c>
      <c r="O38" s="56" t="str">
        <f>_xlfn.IFNA(IF(ISNA(VLOOKUP($A38,'申込一覧（男）'!$A$4:$X$53,21,FALSE)),VLOOKUP($A38,'申込一覧（女）'!$A$4:$AD$53,21,FALSE),VLOOKUP($A38,'申込一覧（男）'!$A$4:$X$53,21,FALSE)),"")</f>
        <v/>
      </c>
      <c r="P38" s="54" t="str">
        <f>_xlfn.IFNA(IF(ISNA(VLOOKUP($A38,'申込一覧（男）'!$A$4:$X$53,9,FALSE)),VLOOKUP($A38,'申込一覧（女）'!$A$4:$AD$53,9,FALSE),VLOOKUP($A38,'申込一覧（男）'!$A$4:$X$53,9,FALSE)),"")</f>
        <v/>
      </c>
      <c r="Q38" s="329" t="str">
        <f>_xlfn.IFNA(IF(ISNA(VLOOKUP($A38,'申込一覧（男）'!$A$4:$Y$53,23,FALSE)),VLOOKUP($A38,'申込一覧（女）'!$A$4:$AD$53,23,FALSE),VLOOKUP($A38,'申込一覧（男）'!$A$4:$Y$53,23,FALSE)),"")</f>
        <v/>
      </c>
      <c r="R38" s="330" t="s">
        <v>362</v>
      </c>
      <c r="S38" s="59"/>
      <c r="V38" s="41">
        <v>133101</v>
      </c>
      <c r="W38" s="41" t="s">
        <v>115</v>
      </c>
      <c r="X38" s="41" t="s">
        <v>116</v>
      </c>
      <c r="Y38" s="41" t="s">
        <v>117</v>
      </c>
      <c r="Z38" s="42">
        <v>601</v>
      </c>
      <c r="AA38" s="43" t="s">
        <v>114</v>
      </c>
      <c r="AB38" s="43"/>
      <c r="AC38" s="43"/>
      <c r="AD38" s="43"/>
      <c r="AE38" s="43"/>
      <c r="AF38" s="43"/>
      <c r="AG38" s="43"/>
    </row>
    <row r="39" spans="1:33" ht="20.25" customHeight="1">
      <c r="A39" s="52">
        <v>23</v>
      </c>
      <c r="B39" s="53" t="str">
        <f>_xlfn.IFNA(IF(ISNA(VLOOKUP($A39,'申込一覧（男）'!$A$4:$Y$53,2,FALSE)),VLOOKUP($A39,'申込一覧（女）'!$A$4:$AD$53,2,FALSE),VLOOKUP($A39,'申込一覧（男）'!$A$4:$Y$53,2,FALSE)),"")</f>
        <v/>
      </c>
      <c r="C39" s="327" t="str">
        <f>_xlfn.IFNA(IF(ISNA(VLOOKUP($A39,'申込一覧（男）'!$A$4:$X$53,4,FALSE)),VLOOKUP($A39,'申込一覧（女）'!$A$4:$AD$53,4,FALSE),VLOOKUP($A39,'申込一覧（男）'!$A$4:$X$53,4,FALSE)),"")</f>
        <v/>
      </c>
      <c r="D39" s="328" t="s">
        <v>362</v>
      </c>
      <c r="E39" s="54" t="str">
        <f>_xlfn.IFNA(IF(ISNA(VLOOKUP($A39,'申込一覧（男）'!$A$4:$X$53,5,FALSE)),VLOOKUP($A39,'申込一覧（女）'!$A$4:$AD$53,5,FALSE),VLOOKUP($A39,'申込一覧（男）'!$A$4:$X$53,5,FALSE)),"")</f>
        <v/>
      </c>
      <c r="F39" s="54" t="str">
        <f>_xlfn.IFNA(IF(ISNA(VLOOKUP($A39,'申込一覧（男）'!$A$4:$X$53,7,FALSE)),VLOOKUP($A39,'申込一覧（女）'!$A$4:$AD$53,7,FALSE),VLOOKUP($A39,'申込一覧（男）'!$A$4:$X$53,7,FALSE)),"")</f>
        <v/>
      </c>
      <c r="G39" s="68" t="str">
        <f>_xlfn.IFNA(IF(ISNA(VLOOKUP($A39,'申込一覧（男）'!$A$4:$X$53,3,FALSE)),VLOOKUP($A39,'申込一覧（女）'!$A$4:$AD$53,3,FALSE),VLOOKUP($A39,'申込一覧（男）'!$A$4:$X$53,3,FALSE)),"")</f>
        <v/>
      </c>
      <c r="H39" s="55" t="str">
        <f>_xlfn.IFNA(IF(ISNA(VLOOKUP($A39,'申込一覧（男）'!$A$4:$X$53,8,FALSE)),VLOOKUP($A39,'申込一覧（女）'!$A$4:$AD$53,8,FALSE),VLOOKUP($A39,'申込一覧（男）'!$A$4:$X$53,8,FALSE)),"")</f>
        <v/>
      </c>
      <c r="I39" s="54" t="str">
        <f>_xlfn.IFNA(IF(ISNA(VLOOKUP($A39,'申込一覧（男）'!$A$4:$X$53,10,FALSE)),VLOOKUP($A39,'申込一覧（女）'!$A$4:$AD$53,10,FALSE),VLOOKUP($A39,'申込一覧（男）'!$A$4:$X$53,10,FALSE)),"")</f>
        <v/>
      </c>
      <c r="J39" s="54" t="str">
        <f>_xlfn.IFNA(IF(ISNA(VLOOKUP($A39,'申込一覧（男）'!$A$4:$X$53,12,FALSE)),VLOOKUP($A39,'申込一覧（女）'!$A$4:$AD$53,12,FALSE),VLOOKUP($A39,'申込一覧（男）'!$A$4:$X$53,12,FALSE)),"")</f>
        <v/>
      </c>
      <c r="K39" s="54" t="str">
        <f>_xlfn.IFNA(IF(ISNA(VLOOKUP($A39,'申込一覧（男）'!$A$4:$X$53,14,FALSE)),VLOOKUP($A39,'申込一覧（女）'!$A$4:$AD$53,14,FALSE),VLOOKUP($A39,'申込一覧（男）'!$A$4:$X$53,14,FALSE)),"")</f>
        <v/>
      </c>
      <c r="L39" s="54" t="str">
        <f>_xlfn.IFNA(IF(ISNA(VLOOKUP($A39,'申込一覧（男）'!$A$4:$X$53,16,FALSE)),VLOOKUP($A39,'申込一覧（女）'!$A$4:$AD$53,16,FALSE),VLOOKUP($A39,'申込一覧（男）'!$A$4:$X$53,16,FALSE)),"")</f>
        <v/>
      </c>
      <c r="M39" s="56" t="str">
        <f>_xlfn.IFNA(IF(ISNA(VLOOKUP($A39,'申込一覧（男）'!$A$4:$X$53,17,FALSE)),VLOOKUP($A39,'申込一覧（女）'!$A$4:$AD$53,17,FALSE),VLOOKUP($A39,'申込一覧（男）'!$A$4:$X$53,17,FALSE)),"")</f>
        <v/>
      </c>
      <c r="N39" s="56" t="str">
        <f>_xlfn.IFNA(IF(ISNA(VLOOKUP($A39,'申込一覧（男）'!$A$4:$X$53,19,FALSE)),VLOOKUP($A39,'申込一覧（女）'!$A$4:$AD$53,19,FALSE),VLOOKUP($A39,'申込一覧（男）'!$A$4:$X$53,19,FALSE)),"")</f>
        <v/>
      </c>
      <c r="O39" s="56" t="str">
        <f>_xlfn.IFNA(IF(ISNA(VLOOKUP($A39,'申込一覧（男）'!$A$4:$X$53,21,FALSE)),VLOOKUP($A39,'申込一覧（女）'!$A$4:$AD$53,21,FALSE),VLOOKUP($A39,'申込一覧（男）'!$A$4:$X$53,21,FALSE)),"")</f>
        <v/>
      </c>
      <c r="P39" s="54" t="str">
        <f>_xlfn.IFNA(IF(ISNA(VLOOKUP($A39,'申込一覧（男）'!$A$4:$X$53,9,FALSE)),VLOOKUP($A39,'申込一覧（女）'!$A$4:$AD$53,9,FALSE),VLOOKUP($A39,'申込一覧（男）'!$A$4:$X$53,9,FALSE)),"")</f>
        <v/>
      </c>
      <c r="Q39" s="329" t="str">
        <f>_xlfn.IFNA(IF(ISNA(VLOOKUP($A39,'申込一覧（男）'!$A$4:$Y$53,23,FALSE)),VLOOKUP($A39,'申込一覧（女）'!$A$4:$AD$53,23,FALSE),VLOOKUP($A39,'申込一覧（男）'!$A$4:$Y$53,23,FALSE)),"")</f>
        <v/>
      </c>
      <c r="R39" s="330" t="s">
        <v>362</v>
      </c>
      <c r="S39" s="59"/>
      <c r="V39" s="41">
        <v>133102</v>
      </c>
      <c r="W39" s="41" t="s">
        <v>119</v>
      </c>
      <c r="X39" s="41" t="s">
        <v>120</v>
      </c>
      <c r="Y39" s="41" t="s">
        <v>121</v>
      </c>
      <c r="Z39" s="42">
        <v>603</v>
      </c>
      <c r="AA39" s="43" t="s">
        <v>118</v>
      </c>
      <c r="AB39" s="43"/>
      <c r="AC39" s="43"/>
      <c r="AD39" s="43"/>
      <c r="AE39" s="43"/>
      <c r="AF39" s="43"/>
      <c r="AG39" s="43"/>
    </row>
    <row r="40" spans="1:33" ht="20.25" customHeight="1">
      <c r="A40" s="52">
        <v>24</v>
      </c>
      <c r="B40" s="53" t="str">
        <f>_xlfn.IFNA(IF(ISNA(VLOOKUP($A40,'申込一覧（男）'!$A$4:$Y$53,2,FALSE)),VLOOKUP($A40,'申込一覧（女）'!$A$4:$AD$53,2,FALSE),VLOOKUP($A40,'申込一覧（男）'!$A$4:$Y$53,2,FALSE)),"")</f>
        <v/>
      </c>
      <c r="C40" s="327" t="str">
        <f>_xlfn.IFNA(IF(ISNA(VLOOKUP($A40,'申込一覧（男）'!$A$4:$X$53,4,FALSE)),VLOOKUP($A40,'申込一覧（女）'!$A$4:$AD$53,4,FALSE),VLOOKUP($A40,'申込一覧（男）'!$A$4:$X$53,4,FALSE)),"")</f>
        <v/>
      </c>
      <c r="D40" s="328" t="s">
        <v>362</v>
      </c>
      <c r="E40" s="54" t="str">
        <f>_xlfn.IFNA(IF(ISNA(VLOOKUP($A40,'申込一覧（男）'!$A$4:$X$53,5,FALSE)),VLOOKUP($A40,'申込一覧（女）'!$A$4:$AD$53,5,FALSE),VLOOKUP($A40,'申込一覧（男）'!$A$4:$X$53,5,FALSE)),"")</f>
        <v/>
      </c>
      <c r="F40" s="54" t="str">
        <f>_xlfn.IFNA(IF(ISNA(VLOOKUP($A40,'申込一覧（男）'!$A$4:$X$53,7,FALSE)),VLOOKUP($A40,'申込一覧（女）'!$A$4:$AD$53,7,FALSE),VLOOKUP($A40,'申込一覧（男）'!$A$4:$X$53,7,FALSE)),"")</f>
        <v/>
      </c>
      <c r="G40" s="68" t="str">
        <f>_xlfn.IFNA(IF(ISNA(VLOOKUP($A40,'申込一覧（男）'!$A$4:$X$53,3,FALSE)),VLOOKUP($A40,'申込一覧（女）'!$A$4:$AD$53,3,FALSE),VLOOKUP($A40,'申込一覧（男）'!$A$4:$X$53,3,FALSE)),"")</f>
        <v/>
      </c>
      <c r="H40" s="55" t="str">
        <f>_xlfn.IFNA(IF(ISNA(VLOOKUP($A40,'申込一覧（男）'!$A$4:$X$53,8,FALSE)),VLOOKUP($A40,'申込一覧（女）'!$A$4:$AD$53,8,FALSE),VLOOKUP($A40,'申込一覧（男）'!$A$4:$X$53,8,FALSE)),"")</f>
        <v/>
      </c>
      <c r="I40" s="54" t="str">
        <f>_xlfn.IFNA(IF(ISNA(VLOOKUP($A40,'申込一覧（男）'!$A$4:$X$53,10,FALSE)),VLOOKUP($A40,'申込一覧（女）'!$A$4:$AD$53,10,FALSE),VLOOKUP($A40,'申込一覧（男）'!$A$4:$X$53,10,FALSE)),"")</f>
        <v/>
      </c>
      <c r="J40" s="54" t="str">
        <f>_xlfn.IFNA(IF(ISNA(VLOOKUP($A40,'申込一覧（男）'!$A$4:$X$53,12,FALSE)),VLOOKUP($A40,'申込一覧（女）'!$A$4:$AD$53,12,FALSE),VLOOKUP($A40,'申込一覧（男）'!$A$4:$X$53,12,FALSE)),"")</f>
        <v/>
      </c>
      <c r="K40" s="54" t="str">
        <f>_xlfn.IFNA(IF(ISNA(VLOOKUP($A40,'申込一覧（男）'!$A$4:$X$53,14,FALSE)),VLOOKUP($A40,'申込一覧（女）'!$A$4:$AD$53,14,FALSE),VLOOKUP($A40,'申込一覧（男）'!$A$4:$X$53,14,FALSE)),"")</f>
        <v/>
      </c>
      <c r="L40" s="54" t="str">
        <f>_xlfn.IFNA(IF(ISNA(VLOOKUP($A40,'申込一覧（男）'!$A$4:$X$53,16,FALSE)),VLOOKUP($A40,'申込一覧（女）'!$A$4:$AD$53,16,FALSE),VLOOKUP($A40,'申込一覧（男）'!$A$4:$X$53,16,FALSE)),"")</f>
        <v/>
      </c>
      <c r="M40" s="56" t="str">
        <f>_xlfn.IFNA(IF(ISNA(VLOOKUP($A40,'申込一覧（男）'!$A$4:$X$53,17,FALSE)),VLOOKUP($A40,'申込一覧（女）'!$A$4:$AD$53,17,FALSE),VLOOKUP($A40,'申込一覧（男）'!$A$4:$X$53,17,FALSE)),"")</f>
        <v/>
      </c>
      <c r="N40" s="56" t="str">
        <f>_xlfn.IFNA(IF(ISNA(VLOOKUP($A40,'申込一覧（男）'!$A$4:$X$53,19,FALSE)),VLOOKUP($A40,'申込一覧（女）'!$A$4:$AD$53,19,FALSE),VLOOKUP($A40,'申込一覧（男）'!$A$4:$X$53,19,FALSE)),"")</f>
        <v/>
      </c>
      <c r="O40" s="56" t="str">
        <f>_xlfn.IFNA(IF(ISNA(VLOOKUP($A40,'申込一覧（男）'!$A$4:$X$53,21,FALSE)),VLOOKUP($A40,'申込一覧（女）'!$A$4:$AD$53,21,FALSE),VLOOKUP($A40,'申込一覧（男）'!$A$4:$X$53,21,FALSE)),"")</f>
        <v/>
      </c>
      <c r="P40" s="54" t="str">
        <f>_xlfn.IFNA(IF(ISNA(VLOOKUP($A40,'申込一覧（男）'!$A$4:$X$53,9,FALSE)),VLOOKUP($A40,'申込一覧（女）'!$A$4:$AD$53,9,FALSE),VLOOKUP($A40,'申込一覧（男）'!$A$4:$X$53,9,FALSE)),"")</f>
        <v/>
      </c>
      <c r="Q40" s="329" t="str">
        <f>_xlfn.IFNA(IF(ISNA(VLOOKUP($A40,'申込一覧（男）'!$A$4:$Y$53,23,FALSE)),VLOOKUP($A40,'申込一覧（女）'!$A$4:$AD$53,23,FALSE),VLOOKUP($A40,'申込一覧（男）'!$A$4:$Y$53,23,FALSE)),"")</f>
        <v/>
      </c>
      <c r="R40" s="330" t="s">
        <v>362</v>
      </c>
      <c r="S40" s="59"/>
      <c r="V40" s="41">
        <v>133501</v>
      </c>
      <c r="W40" s="41" t="s">
        <v>123</v>
      </c>
      <c r="X40" s="41" t="s">
        <v>124</v>
      </c>
      <c r="Y40" s="41" t="s">
        <v>125</v>
      </c>
      <c r="Z40" s="42">
        <v>601</v>
      </c>
      <c r="AA40" s="43" t="s">
        <v>122</v>
      </c>
      <c r="AB40" s="43"/>
      <c r="AC40" s="43"/>
      <c r="AD40" s="43"/>
      <c r="AE40" s="43"/>
      <c r="AF40" s="43"/>
      <c r="AG40" s="43"/>
    </row>
    <row r="41" spans="1:33" ht="20.25" customHeight="1">
      <c r="A41" s="52">
        <v>25</v>
      </c>
      <c r="B41" s="53" t="str">
        <f>_xlfn.IFNA(IF(ISNA(VLOOKUP($A41,'申込一覧（男）'!$A$4:$Y$53,2,FALSE)),VLOOKUP($A41,'申込一覧（女）'!$A$4:$AD$53,2,FALSE),VLOOKUP($A41,'申込一覧（男）'!$A$4:$Y$53,2,FALSE)),"")</f>
        <v/>
      </c>
      <c r="C41" s="327" t="str">
        <f>_xlfn.IFNA(IF(ISNA(VLOOKUP($A41,'申込一覧（男）'!$A$4:$X$53,4,FALSE)),VLOOKUP($A41,'申込一覧（女）'!$A$4:$AD$53,4,FALSE),VLOOKUP($A41,'申込一覧（男）'!$A$4:$X$53,4,FALSE)),"")</f>
        <v/>
      </c>
      <c r="D41" s="328" t="s">
        <v>362</v>
      </c>
      <c r="E41" s="54" t="str">
        <f>_xlfn.IFNA(IF(ISNA(VLOOKUP($A41,'申込一覧（男）'!$A$4:$X$53,5,FALSE)),VLOOKUP($A41,'申込一覧（女）'!$A$4:$AD$53,5,FALSE),VLOOKUP($A41,'申込一覧（男）'!$A$4:$X$53,5,FALSE)),"")</f>
        <v/>
      </c>
      <c r="F41" s="54" t="str">
        <f>_xlfn.IFNA(IF(ISNA(VLOOKUP($A41,'申込一覧（男）'!$A$4:$X$53,7,FALSE)),VLOOKUP($A41,'申込一覧（女）'!$A$4:$AD$53,7,FALSE),VLOOKUP($A41,'申込一覧（男）'!$A$4:$X$53,7,FALSE)),"")</f>
        <v/>
      </c>
      <c r="G41" s="68" t="str">
        <f>_xlfn.IFNA(IF(ISNA(VLOOKUP($A41,'申込一覧（男）'!$A$4:$X$53,3,FALSE)),VLOOKUP($A41,'申込一覧（女）'!$A$4:$AD$53,3,FALSE),VLOOKUP($A41,'申込一覧（男）'!$A$4:$X$53,3,FALSE)),"")</f>
        <v/>
      </c>
      <c r="H41" s="55" t="str">
        <f>_xlfn.IFNA(IF(ISNA(VLOOKUP($A41,'申込一覧（男）'!$A$4:$X$53,8,FALSE)),VLOOKUP($A41,'申込一覧（女）'!$A$4:$AD$53,8,FALSE),VLOOKUP($A41,'申込一覧（男）'!$A$4:$X$53,8,FALSE)),"")</f>
        <v/>
      </c>
      <c r="I41" s="54" t="str">
        <f>_xlfn.IFNA(IF(ISNA(VLOOKUP($A41,'申込一覧（男）'!$A$4:$X$53,10,FALSE)),VLOOKUP($A41,'申込一覧（女）'!$A$4:$AD$53,10,FALSE),VLOOKUP($A41,'申込一覧（男）'!$A$4:$X$53,10,FALSE)),"")</f>
        <v/>
      </c>
      <c r="J41" s="54" t="str">
        <f>_xlfn.IFNA(IF(ISNA(VLOOKUP($A41,'申込一覧（男）'!$A$4:$X$53,12,FALSE)),VLOOKUP($A41,'申込一覧（女）'!$A$4:$AD$53,12,FALSE),VLOOKUP($A41,'申込一覧（男）'!$A$4:$X$53,12,FALSE)),"")</f>
        <v/>
      </c>
      <c r="K41" s="54" t="str">
        <f>_xlfn.IFNA(IF(ISNA(VLOOKUP($A41,'申込一覧（男）'!$A$4:$X$53,14,FALSE)),VLOOKUP($A41,'申込一覧（女）'!$A$4:$AD$53,14,FALSE),VLOOKUP($A41,'申込一覧（男）'!$A$4:$X$53,14,FALSE)),"")</f>
        <v/>
      </c>
      <c r="L41" s="54" t="str">
        <f>_xlfn.IFNA(IF(ISNA(VLOOKUP($A41,'申込一覧（男）'!$A$4:$X$53,16,FALSE)),VLOOKUP($A41,'申込一覧（女）'!$A$4:$AD$53,16,FALSE),VLOOKUP($A41,'申込一覧（男）'!$A$4:$X$53,16,FALSE)),"")</f>
        <v/>
      </c>
      <c r="M41" s="56" t="str">
        <f>_xlfn.IFNA(IF(ISNA(VLOOKUP($A41,'申込一覧（男）'!$A$4:$X$53,17,FALSE)),VLOOKUP($A41,'申込一覧（女）'!$A$4:$AD$53,17,FALSE),VLOOKUP($A41,'申込一覧（男）'!$A$4:$X$53,17,FALSE)),"")</f>
        <v/>
      </c>
      <c r="N41" s="56" t="str">
        <f>_xlfn.IFNA(IF(ISNA(VLOOKUP($A41,'申込一覧（男）'!$A$4:$X$53,19,FALSE)),VLOOKUP($A41,'申込一覧（女）'!$A$4:$AD$53,19,FALSE),VLOOKUP($A41,'申込一覧（男）'!$A$4:$X$53,19,FALSE)),"")</f>
        <v/>
      </c>
      <c r="O41" s="56" t="str">
        <f>_xlfn.IFNA(IF(ISNA(VLOOKUP($A41,'申込一覧（男）'!$A$4:$X$53,21,FALSE)),VLOOKUP($A41,'申込一覧（女）'!$A$4:$AD$53,21,FALSE),VLOOKUP($A41,'申込一覧（男）'!$A$4:$X$53,21,FALSE)),"")</f>
        <v/>
      </c>
      <c r="P41" s="54" t="str">
        <f>_xlfn.IFNA(IF(ISNA(VLOOKUP($A41,'申込一覧（男）'!$A$4:$X$53,9,FALSE)),VLOOKUP($A41,'申込一覧（女）'!$A$4:$AD$53,9,FALSE),VLOOKUP($A41,'申込一覧（男）'!$A$4:$X$53,9,FALSE)),"")</f>
        <v/>
      </c>
      <c r="Q41" s="329" t="str">
        <f>_xlfn.IFNA(IF(ISNA(VLOOKUP($A41,'申込一覧（男）'!$A$4:$Y$53,23,FALSE)),VLOOKUP($A41,'申込一覧（女）'!$A$4:$AD$53,23,FALSE),VLOOKUP($A41,'申込一覧（男）'!$A$4:$Y$53,23,FALSE)),"")</f>
        <v/>
      </c>
      <c r="R41" s="330" t="s">
        <v>362</v>
      </c>
      <c r="S41" s="59"/>
      <c r="V41" s="41">
        <v>163001</v>
      </c>
      <c r="W41" s="41" t="s">
        <v>343</v>
      </c>
      <c r="X41" s="41" t="s">
        <v>126</v>
      </c>
      <c r="Y41" s="41" t="s">
        <v>127</v>
      </c>
      <c r="Z41" s="40"/>
    </row>
    <row r="42" spans="1:33" ht="20.25" customHeight="1">
      <c r="A42" s="52">
        <v>26</v>
      </c>
      <c r="B42" s="53" t="str">
        <f>_xlfn.IFNA(IF(ISNA(VLOOKUP($A42,'申込一覧（男）'!$A$4:$Y$53,2,FALSE)),VLOOKUP($A42,'申込一覧（女）'!$A$4:$AD$53,2,FALSE),VLOOKUP($A42,'申込一覧（男）'!$A$4:$Y$53,2,FALSE)),"")</f>
        <v/>
      </c>
      <c r="C42" s="327" t="str">
        <f>_xlfn.IFNA(IF(ISNA(VLOOKUP($A42,'申込一覧（男）'!$A$4:$X$53,4,FALSE)),VLOOKUP($A42,'申込一覧（女）'!$A$4:$AD$53,4,FALSE),VLOOKUP($A42,'申込一覧（男）'!$A$4:$X$53,4,FALSE)),"")</f>
        <v/>
      </c>
      <c r="D42" s="328" t="s">
        <v>362</v>
      </c>
      <c r="E42" s="54" t="str">
        <f>_xlfn.IFNA(IF(ISNA(VLOOKUP($A42,'申込一覧（男）'!$A$4:$X$53,5,FALSE)),VLOOKUP($A42,'申込一覧（女）'!$A$4:$AD$53,5,FALSE),VLOOKUP($A42,'申込一覧（男）'!$A$4:$X$53,5,FALSE)),"")</f>
        <v/>
      </c>
      <c r="F42" s="54" t="str">
        <f>_xlfn.IFNA(IF(ISNA(VLOOKUP($A42,'申込一覧（男）'!$A$4:$X$53,7,FALSE)),VLOOKUP($A42,'申込一覧（女）'!$A$4:$AD$53,7,FALSE),VLOOKUP($A42,'申込一覧（男）'!$A$4:$X$53,7,FALSE)),"")</f>
        <v/>
      </c>
      <c r="G42" s="68" t="str">
        <f>_xlfn.IFNA(IF(ISNA(VLOOKUP($A42,'申込一覧（男）'!$A$4:$X$53,3,FALSE)),VLOOKUP($A42,'申込一覧（女）'!$A$4:$AD$53,3,FALSE),VLOOKUP($A42,'申込一覧（男）'!$A$4:$X$53,3,FALSE)),"")</f>
        <v/>
      </c>
      <c r="H42" s="55" t="str">
        <f>_xlfn.IFNA(IF(ISNA(VLOOKUP($A42,'申込一覧（男）'!$A$4:$X$53,8,FALSE)),VLOOKUP($A42,'申込一覧（女）'!$A$4:$AD$53,8,FALSE),VLOOKUP($A42,'申込一覧（男）'!$A$4:$X$53,8,FALSE)),"")</f>
        <v/>
      </c>
      <c r="I42" s="54" t="str">
        <f>_xlfn.IFNA(IF(ISNA(VLOOKUP($A42,'申込一覧（男）'!$A$4:$X$53,10,FALSE)),VLOOKUP($A42,'申込一覧（女）'!$A$4:$AD$53,10,FALSE),VLOOKUP($A42,'申込一覧（男）'!$A$4:$X$53,10,FALSE)),"")</f>
        <v/>
      </c>
      <c r="J42" s="54" t="str">
        <f>_xlfn.IFNA(IF(ISNA(VLOOKUP($A42,'申込一覧（男）'!$A$4:$X$53,12,FALSE)),VLOOKUP($A42,'申込一覧（女）'!$A$4:$AD$53,12,FALSE),VLOOKUP($A42,'申込一覧（男）'!$A$4:$X$53,12,FALSE)),"")</f>
        <v/>
      </c>
      <c r="K42" s="54" t="str">
        <f>_xlfn.IFNA(IF(ISNA(VLOOKUP($A42,'申込一覧（男）'!$A$4:$X$53,14,FALSE)),VLOOKUP($A42,'申込一覧（女）'!$A$4:$AD$53,14,FALSE),VLOOKUP($A42,'申込一覧（男）'!$A$4:$X$53,14,FALSE)),"")</f>
        <v/>
      </c>
      <c r="L42" s="54" t="str">
        <f>_xlfn.IFNA(IF(ISNA(VLOOKUP($A42,'申込一覧（男）'!$A$4:$X$53,16,FALSE)),VLOOKUP($A42,'申込一覧（女）'!$A$4:$AD$53,16,FALSE),VLOOKUP($A42,'申込一覧（男）'!$A$4:$X$53,16,FALSE)),"")</f>
        <v/>
      </c>
      <c r="M42" s="56" t="str">
        <f>_xlfn.IFNA(IF(ISNA(VLOOKUP($A42,'申込一覧（男）'!$A$4:$X$53,17,FALSE)),VLOOKUP($A42,'申込一覧（女）'!$A$4:$AD$53,17,FALSE),VLOOKUP($A42,'申込一覧（男）'!$A$4:$X$53,17,FALSE)),"")</f>
        <v/>
      </c>
      <c r="N42" s="56" t="str">
        <f>_xlfn.IFNA(IF(ISNA(VLOOKUP($A42,'申込一覧（男）'!$A$4:$X$53,19,FALSE)),VLOOKUP($A42,'申込一覧（女）'!$A$4:$AD$53,19,FALSE),VLOOKUP($A42,'申込一覧（男）'!$A$4:$X$53,19,FALSE)),"")</f>
        <v/>
      </c>
      <c r="O42" s="56" t="str">
        <f>_xlfn.IFNA(IF(ISNA(VLOOKUP($A42,'申込一覧（男）'!$A$4:$X$53,21,FALSE)),VLOOKUP($A42,'申込一覧（女）'!$A$4:$AD$53,21,FALSE),VLOOKUP($A42,'申込一覧（男）'!$A$4:$X$53,21,FALSE)),"")</f>
        <v/>
      </c>
      <c r="P42" s="54" t="str">
        <f>_xlfn.IFNA(IF(ISNA(VLOOKUP($A42,'申込一覧（男）'!$A$4:$X$53,9,FALSE)),VLOOKUP($A42,'申込一覧（女）'!$A$4:$AD$53,9,FALSE),VLOOKUP($A42,'申込一覧（男）'!$A$4:$X$53,9,FALSE)),"")</f>
        <v/>
      </c>
      <c r="Q42" s="329" t="str">
        <f>_xlfn.IFNA(IF(ISNA(VLOOKUP($A42,'申込一覧（男）'!$A$4:$Y$53,23,FALSE)),VLOOKUP($A42,'申込一覧（女）'!$A$4:$AD$53,23,FALSE),VLOOKUP($A42,'申込一覧（男）'!$A$4:$Y$53,23,FALSE)),"")</f>
        <v/>
      </c>
      <c r="R42" s="330" t="s">
        <v>362</v>
      </c>
      <c r="S42" s="59"/>
      <c r="V42" s="41">
        <v>163002</v>
      </c>
      <c r="W42" s="41" t="s">
        <v>344</v>
      </c>
      <c r="X42" s="41" t="s">
        <v>128</v>
      </c>
      <c r="Y42" s="41" t="s">
        <v>129</v>
      </c>
      <c r="Z42" s="40"/>
    </row>
    <row r="43" spans="1:33" ht="20.25" customHeight="1">
      <c r="A43" s="52">
        <v>27</v>
      </c>
      <c r="B43" s="53" t="str">
        <f>_xlfn.IFNA(IF(ISNA(VLOOKUP($A43,'申込一覧（男）'!$A$4:$Y$53,2,FALSE)),VLOOKUP($A43,'申込一覧（女）'!$A$4:$AD$53,2,FALSE),VLOOKUP($A43,'申込一覧（男）'!$A$4:$Y$53,2,FALSE)),"")</f>
        <v/>
      </c>
      <c r="C43" s="327" t="str">
        <f>_xlfn.IFNA(IF(ISNA(VLOOKUP($A43,'申込一覧（男）'!$A$4:$X$53,4,FALSE)),VLOOKUP($A43,'申込一覧（女）'!$A$4:$AD$53,4,FALSE),VLOOKUP($A43,'申込一覧（男）'!$A$4:$X$53,4,FALSE)),"")</f>
        <v/>
      </c>
      <c r="D43" s="328" t="s">
        <v>362</v>
      </c>
      <c r="E43" s="54" t="str">
        <f>_xlfn.IFNA(IF(ISNA(VLOOKUP($A43,'申込一覧（男）'!$A$4:$X$53,5,FALSE)),VLOOKUP($A43,'申込一覧（女）'!$A$4:$AD$53,5,FALSE),VLOOKUP($A43,'申込一覧（男）'!$A$4:$X$53,5,FALSE)),"")</f>
        <v/>
      </c>
      <c r="F43" s="54" t="str">
        <f>_xlfn.IFNA(IF(ISNA(VLOOKUP($A43,'申込一覧（男）'!$A$4:$X$53,7,FALSE)),VLOOKUP($A43,'申込一覧（女）'!$A$4:$AD$53,7,FALSE),VLOOKUP($A43,'申込一覧（男）'!$A$4:$X$53,7,FALSE)),"")</f>
        <v/>
      </c>
      <c r="G43" s="68" t="str">
        <f>_xlfn.IFNA(IF(ISNA(VLOOKUP($A43,'申込一覧（男）'!$A$4:$X$53,3,FALSE)),VLOOKUP($A43,'申込一覧（女）'!$A$4:$AD$53,3,FALSE),VLOOKUP($A43,'申込一覧（男）'!$A$4:$X$53,3,FALSE)),"")</f>
        <v/>
      </c>
      <c r="H43" s="55" t="str">
        <f>_xlfn.IFNA(IF(ISNA(VLOOKUP($A43,'申込一覧（男）'!$A$4:$X$53,8,FALSE)),VLOOKUP($A43,'申込一覧（女）'!$A$4:$AD$53,8,FALSE),VLOOKUP($A43,'申込一覧（男）'!$A$4:$X$53,8,FALSE)),"")</f>
        <v/>
      </c>
      <c r="I43" s="54" t="str">
        <f>_xlfn.IFNA(IF(ISNA(VLOOKUP($A43,'申込一覧（男）'!$A$4:$X$53,10,FALSE)),VLOOKUP($A43,'申込一覧（女）'!$A$4:$AD$53,10,FALSE),VLOOKUP($A43,'申込一覧（男）'!$A$4:$X$53,10,FALSE)),"")</f>
        <v/>
      </c>
      <c r="J43" s="54" t="str">
        <f>_xlfn.IFNA(IF(ISNA(VLOOKUP($A43,'申込一覧（男）'!$A$4:$X$53,12,FALSE)),VLOOKUP($A43,'申込一覧（女）'!$A$4:$AD$53,12,FALSE),VLOOKUP($A43,'申込一覧（男）'!$A$4:$X$53,12,FALSE)),"")</f>
        <v/>
      </c>
      <c r="K43" s="54" t="str">
        <f>_xlfn.IFNA(IF(ISNA(VLOOKUP($A43,'申込一覧（男）'!$A$4:$X$53,14,FALSE)),VLOOKUP($A43,'申込一覧（女）'!$A$4:$AD$53,14,FALSE),VLOOKUP($A43,'申込一覧（男）'!$A$4:$X$53,14,FALSE)),"")</f>
        <v/>
      </c>
      <c r="L43" s="54" t="str">
        <f>_xlfn.IFNA(IF(ISNA(VLOOKUP($A43,'申込一覧（男）'!$A$4:$X$53,16,FALSE)),VLOOKUP($A43,'申込一覧（女）'!$A$4:$AD$53,16,FALSE),VLOOKUP($A43,'申込一覧（男）'!$A$4:$X$53,16,FALSE)),"")</f>
        <v/>
      </c>
      <c r="M43" s="56" t="str">
        <f>_xlfn.IFNA(IF(ISNA(VLOOKUP($A43,'申込一覧（男）'!$A$4:$X$53,17,FALSE)),VLOOKUP($A43,'申込一覧（女）'!$A$4:$AD$53,17,FALSE),VLOOKUP($A43,'申込一覧（男）'!$A$4:$X$53,17,FALSE)),"")</f>
        <v/>
      </c>
      <c r="N43" s="56" t="str">
        <f>_xlfn.IFNA(IF(ISNA(VLOOKUP($A43,'申込一覧（男）'!$A$4:$X$53,19,FALSE)),VLOOKUP($A43,'申込一覧（女）'!$A$4:$AD$53,19,FALSE),VLOOKUP($A43,'申込一覧（男）'!$A$4:$X$53,19,FALSE)),"")</f>
        <v/>
      </c>
      <c r="O43" s="56" t="str">
        <f>_xlfn.IFNA(IF(ISNA(VLOOKUP($A43,'申込一覧（男）'!$A$4:$X$53,21,FALSE)),VLOOKUP($A43,'申込一覧（女）'!$A$4:$AD$53,21,FALSE),VLOOKUP($A43,'申込一覧（男）'!$A$4:$X$53,21,FALSE)),"")</f>
        <v/>
      </c>
      <c r="P43" s="54" t="str">
        <f>_xlfn.IFNA(IF(ISNA(VLOOKUP($A43,'申込一覧（男）'!$A$4:$X$53,9,FALSE)),VLOOKUP($A43,'申込一覧（女）'!$A$4:$AD$53,9,FALSE),VLOOKUP($A43,'申込一覧（男）'!$A$4:$X$53,9,FALSE)),"")</f>
        <v/>
      </c>
      <c r="Q43" s="329" t="str">
        <f>_xlfn.IFNA(IF(ISNA(VLOOKUP($A43,'申込一覧（男）'!$A$4:$Y$53,23,FALSE)),VLOOKUP($A43,'申込一覧（女）'!$A$4:$AD$53,23,FALSE),VLOOKUP($A43,'申込一覧（男）'!$A$4:$Y$53,23,FALSE)),"")</f>
        <v/>
      </c>
      <c r="R43" s="330" t="s">
        <v>362</v>
      </c>
      <c r="S43" s="59"/>
      <c r="V43" s="41">
        <v>173001</v>
      </c>
      <c r="W43" s="41" t="s">
        <v>130</v>
      </c>
      <c r="X43" s="41" t="s">
        <v>131</v>
      </c>
      <c r="Y43" s="41" t="s">
        <v>132</v>
      </c>
      <c r="Z43" s="40"/>
    </row>
    <row r="44" spans="1:33" ht="20.25" customHeight="1">
      <c r="A44" s="52">
        <v>28</v>
      </c>
      <c r="B44" s="53" t="str">
        <f>_xlfn.IFNA(IF(ISNA(VLOOKUP($A44,'申込一覧（男）'!$A$4:$Y$53,2,FALSE)),VLOOKUP($A44,'申込一覧（女）'!$A$4:$AD$53,2,FALSE),VLOOKUP($A44,'申込一覧（男）'!$A$4:$Y$53,2,FALSE)),"")</f>
        <v/>
      </c>
      <c r="C44" s="327" t="str">
        <f>_xlfn.IFNA(IF(ISNA(VLOOKUP($A44,'申込一覧（男）'!$A$4:$X$53,4,FALSE)),VLOOKUP($A44,'申込一覧（女）'!$A$4:$AD$53,4,FALSE),VLOOKUP($A44,'申込一覧（男）'!$A$4:$X$53,4,FALSE)),"")</f>
        <v/>
      </c>
      <c r="D44" s="328" t="s">
        <v>362</v>
      </c>
      <c r="E44" s="54" t="str">
        <f>_xlfn.IFNA(IF(ISNA(VLOOKUP($A44,'申込一覧（男）'!$A$4:$X$53,5,FALSE)),VLOOKUP($A44,'申込一覧（女）'!$A$4:$AD$53,5,FALSE),VLOOKUP($A44,'申込一覧（男）'!$A$4:$X$53,5,FALSE)),"")</f>
        <v/>
      </c>
      <c r="F44" s="54" t="str">
        <f>_xlfn.IFNA(IF(ISNA(VLOOKUP($A44,'申込一覧（男）'!$A$4:$X$53,7,FALSE)),VLOOKUP($A44,'申込一覧（女）'!$A$4:$AD$53,7,FALSE),VLOOKUP($A44,'申込一覧（男）'!$A$4:$X$53,7,FALSE)),"")</f>
        <v/>
      </c>
      <c r="G44" s="68" t="str">
        <f>_xlfn.IFNA(IF(ISNA(VLOOKUP($A44,'申込一覧（男）'!$A$4:$X$53,3,FALSE)),VLOOKUP($A44,'申込一覧（女）'!$A$4:$AD$53,3,FALSE),VLOOKUP($A44,'申込一覧（男）'!$A$4:$X$53,3,FALSE)),"")</f>
        <v/>
      </c>
      <c r="H44" s="55" t="str">
        <f>_xlfn.IFNA(IF(ISNA(VLOOKUP($A44,'申込一覧（男）'!$A$4:$X$53,8,FALSE)),VLOOKUP($A44,'申込一覧（女）'!$A$4:$AD$53,8,FALSE),VLOOKUP($A44,'申込一覧（男）'!$A$4:$X$53,8,FALSE)),"")</f>
        <v/>
      </c>
      <c r="I44" s="54" t="str">
        <f>_xlfn.IFNA(IF(ISNA(VLOOKUP($A44,'申込一覧（男）'!$A$4:$X$53,10,FALSE)),VLOOKUP($A44,'申込一覧（女）'!$A$4:$AD$53,10,FALSE),VLOOKUP($A44,'申込一覧（男）'!$A$4:$X$53,10,FALSE)),"")</f>
        <v/>
      </c>
      <c r="J44" s="54" t="str">
        <f>_xlfn.IFNA(IF(ISNA(VLOOKUP($A44,'申込一覧（男）'!$A$4:$X$53,12,FALSE)),VLOOKUP($A44,'申込一覧（女）'!$A$4:$AD$53,12,FALSE),VLOOKUP($A44,'申込一覧（男）'!$A$4:$X$53,12,FALSE)),"")</f>
        <v/>
      </c>
      <c r="K44" s="54" t="str">
        <f>_xlfn.IFNA(IF(ISNA(VLOOKUP($A44,'申込一覧（男）'!$A$4:$X$53,14,FALSE)),VLOOKUP($A44,'申込一覧（女）'!$A$4:$AD$53,14,FALSE),VLOOKUP($A44,'申込一覧（男）'!$A$4:$X$53,14,FALSE)),"")</f>
        <v/>
      </c>
      <c r="L44" s="54" t="str">
        <f>_xlfn.IFNA(IF(ISNA(VLOOKUP($A44,'申込一覧（男）'!$A$4:$X$53,16,FALSE)),VLOOKUP($A44,'申込一覧（女）'!$A$4:$AD$53,16,FALSE),VLOOKUP($A44,'申込一覧（男）'!$A$4:$X$53,16,FALSE)),"")</f>
        <v/>
      </c>
      <c r="M44" s="56" t="str">
        <f>_xlfn.IFNA(IF(ISNA(VLOOKUP($A44,'申込一覧（男）'!$A$4:$X$53,17,FALSE)),VLOOKUP($A44,'申込一覧（女）'!$A$4:$AD$53,17,FALSE),VLOOKUP($A44,'申込一覧（男）'!$A$4:$X$53,17,FALSE)),"")</f>
        <v/>
      </c>
      <c r="N44" s="56" t="str">
        <f>_xlfn.IFNA(IF(ISNA(VLOOKUP($A44,'申込一覧（男）'!$A$4:$X$53,19,FALSE)),VLOOKUP($A44,'申込一覧（女）'!$A$4:$AD$53,19,FALSE),VLOOKUP($A44,'申込一覧（男）'!$A$4:$X$53,19,FALSE)),"")</f>
        <v/>
      </c>
      <c r="O44" s="56" t="str">
        <f>_xlfn.IFNA(IF(ISNA(VLOOKUP($A44,'申込一覧（男）'!$A$4:$X$53,21,FALSE)),VLOOKUP($A44,'申込一覧（女）'!$A$4:$AD$53,21,FALSE),VLOOKUP($A44,'申込一覧（男）'!$A$4:$X$53,21,FALSE)),"")</f>
        <v/>
      </c>
      <c r="P44" s="54" t="str">
        <f>_xlfn.IFNA(IF(ISNA(VLOOKUP($A44,'申込一覧（男）'!$A$4:$X$53,9,FALSE)),VLOOKUP($A44,'申込一覧（女）'!$A$4:$AD$53,9,FALSE),VLOOKUP($A44,'申込一覧（男）'!$A$4:$X$53,9,FALSE)),"")</f>
        <v/>
      </c>
      <c r="Q44" s="329" t="str">
        <f>_xlfn.IFNA(IF(ISNA(VLOOKUP($A44,'申込一覧（男）'!$A$4:$Y$53,23,FALSE)),VLOOKUP($A44,'申込一覧（女）'!$A$4:$AD$53,23,FALSE),VLOOKUP($A44,'申込一覧（男）'!$A$4:$Y$53,23,FALSE)),"")</f>
        <v/>
      </c>
      <c r="R44" s="330" t="s">
        <v>362</v>
      </c>
      <c r="S44" s="59"/>
      <c r="V44" s="41">
        <v>183001</v>
      </c>
      <c r="W44" s="41" t="s">
        <v>133</v>
      </c>
      <c r="X44" s="41" t="s">
        <v>134</v>
      </c>
      <c r="Y44" s="41" t="s">
        <v>135</v>
      </c>
      <c r="Z44" s="40"/>
    </row>
    <row r="45" spans="1:33" ht="20.25" customHeight="1">
      <c r="A45" s="52">
        <v>29</v>
      </c>
      <c r="B45" s="53" t="str">
        <f>_xlfn.IFNA(IF(ISNA(VLOOKUP($A45,'申込一覧（男）'!$A$4:$Y$53,2,FALSE)),VLOOKUP($A45,'申込一覧（女）'!$A$4:$AD$53,2,FALSE),VLOOKUP($A45,'申込一覧（男）'!$A$4:$Y$53,2,FALSE)),"")</f>
        <v/>
      </c>
      <c r="C45" s="327" t="str">
        <f>_xlfn.IFNA(IF(ISNA(VLOOKUP($A45,'申込一覧（男）'!$A$4:$X$53,4,FALSE)),VLOOKUP($A45,'申込一覧（女）'!$A$4:$AD$53,4,FALSE),VLOOKUP($A45,'申込一覧（男）'!$A$4:$X$53,4,FALSE)),"")</f>
        <v/>
      </c>
      <c r="D45" s="328" t="s">
        <v>362</v>
      </c>
      <c r="E45" s="54" t="str">
        <f>_xlfn.IFNA(IF(ISNA(VLOOKUP($A45,'申込一覧（男）'!$A$4:$X$53,5,FALSE)),VLOOKUP($A45,'申込一覧（女）'!$A$4:$AD$53,5,FALSE),VLOOKUP($A45,'申込一覧（男）'!$A$4:$X$53,5,FALSE)),"")</f>
        <v/>
      </c>
      <c r="F45" s="54" t="str">
        <f>_xlfn.IFNA(IF(ISNA(VLOOKUP($A45,'申込一覧（男）'!$A$4:$X$53,7,FALSE)),VLOOKUP($A45,'申込一覧（女）'!$A$4:$AD$53,7,FALSE),VLOOKUP($A45,'申込一覧（男）'!$A$4:$X$53,7,FALSE)),"")</f>
        <v/>
      </c>
      <c r="G45" s="68" t="str">
        <f>_xlfn.IFNA(IF(ISNA(VLOOKUP($A45,'申込一覧（男）'!$A$4:$X$53,3,FALSE)),VLOOKUP($A45,'申込一覧（女）'!$A$4:$AD$53,3,FALSE),VLOOKUP($A45,'申込一覧（男）'!$A$4:$X$53,3,FALSE)),"")</f>
        <v/>
      </c>
      <c r="H45" s="55" t="str">
        <f>_xlfn.IFNA(IF(ISNA(VLOOKUP($A45,'申込一覧（男）'!$A$4:$X$53,8,FALSE)),VLOOKUP($A45,'申込一覧（女）'!$A$4:$AD$53,8,FALSE),VLOOKUP($A45,'申込一覧（男）'!$A$4:$X$53,8,FALSE)),"")</f>
        <v/>
      </c>
      <c r="I45" s="54" t="str">
        <f>_xlfn.IFNA(IF(ISNA(VLOOKUP($A45,'申込一覧（男）'!$A$4:$X$53,10,FALSE)),VLOOKUP($A45,'申込一覧（女）'!$A$4:$AD$53,10,FALSE),VLOOKUP($A45,'申込一覧（男）'!$A$4:$X$53,10,FALSE)),"")</f>
        <v/>
      </c>
      <c r="J45" s="54" t="str">
        <f>_xlfn.IFNA(IF(ISNA(VLOOKUP($A45,'申込一覧（男）'!$A$4:$X$53,12,FALSE)),VLOOKUP($A45,'申込一覧（女）'!$A$4:$AD$53,12,FALSE),VLOOKUP($A45,'申込一覧（男）'!$A$4:$X$53,12,FALSE)),"")</f>
        <v/>
      </c>
      <c r="K45" s="54" t="str">
        <f>_xlfn.IFNA(IF(ISNA(VLOOKUP($A45,'申込一覧（男）'!$A$4:$X$53,14,FALSE)),VLOOKUP($A45,'申込一覧（女）'!$A$4:$AD$53,14,FALSE),VLOOKUP($A45,'申込一覧（男）'!$A$4:$X$53,14,FALSE)),"")</f>
        <v/>
      </c>
      <c r="L45" s="54" t="str">
        <f>_xlfn.IFNA(IF(ISNA(VLOOKUP($A45,'申込一覧（男）'!$A$4:$X$53,16,FALSE)),VLOOKUP($A45,'申込一覧（女）'!$A$4:$AD$53,16,FALSE),VLOOKUP($A45,'申込一覧（男）'!$A$4:$X$53,16,FALSE)),"")</f>
        <v/>
      </c>
      <c r="M45" s="56" t="str">
        <f>_xlfn.IFNA(IF(ISNA(VLOOKUP($A45,'申込一覧（男）'!$A$4:$X$53,17,FALSE)),VLOOKUP($A45,'申込一覧（女）'!$A$4:$AD$53,17,FALSE),VLOOKUP($A45,'申込一覧（男）'!$A$4:$X$53,17,FALSE)),"")</f>
        <v/>
      </c>
      <c r="N45" s="56" t="str">
        <f>_xlfn.IFNA(IF(ISNA(VLOOKUP($A45,'申込一覧（男）'!$A$4:$X$53,19,FALSE)),VLOOKUP($A45,'申込一覧（女）'!$A$4:$AD$53,19,FALSE),VLOOKUP($A45,'申込一覧（男）'!$A$4:$X$53,19,FALSE)),"")</f>
        <v/>
      </c>
      <c r="O45" s="56" t="str">
        <f>_xlfn.IFNA(IF(ISNA(VLOOKUP($A45,'申込一覧（男）'!$A$4:$X$53,21,FALSE)),VLOOKUP($A45,'申込一覧（女）'!$A$4:$AD$53,21,FALSE),VLOOKUP($A45,'申込一覧（男）'!$A$4:$X$53,21,FALSE)),"")</f>
        <v/>
      </c>
      <c r="P45" s="54" t="str">
        <f>_xlfn.IFNA(IF(ISNA(VLOOKUP($A45,'申込一覧（男）'!$A$4:$X$53,9,FALSE)),VLOOKUP($A45,'申込一覧（女）'!$A$4:$AD$53,9,FALSE),VLOOKUP($A45,'申込一覧（男）'!$A$4:$X$53,9,FALSE)),"")</f>
        <v/>
      </c>
      <c r="Q45" s="329" t="str">
        <f>_xlfn.IFNA(IF(ISNA(VLOOKUP($A45,'申込一覧（男）'!$A$4:$Y$53,23,FALSE)),VLOOKUP($A45,'申込一覧（女）'!$A$4:$AD$53,23,FALSE),VLOOKUP($A45,'申込一覧（男）'!$A$4:$Y$53,23,FALSE)),"")</f>
        <v/>
      </c>
      <c r="R45" s="330" t="s">
        <v>362</v>
      </c>
      <c r="S45" s="59"/>
      <c r="V45" s="41">
        <v>213001</v>
      </c>
      <c r="W45" s="41" t="s">
        <v>136</v>
      </c>
      <c r="X45" s="41" t="s">
        <v>137</v>
      </c>
      <c r="Y45" s="41" t="s">
        <v>138</v>
      </c>
      <c r="Z45" s="40"/>
    </row>
    <row r="46" spans="1:33" ht="20.25" customHeight="1">
      <c r="A46" s="52">
        <v>30</v>
      </c>
      <c r="B46" s="53" t="str">
        <f>_xlfn.IFNA(IF(ISNA(VLOOKUP($A46,'申込一覧（男）'!$A$4:$Y$53,2,FALSE)),VLOOKUP($A46,'申込一覧（女）'!$A$4:$AD$53,2,FALSE),VLOOKUP($A46,'申込一覧（男）'!$A$4:$Y$53,2,FALSE)),"")</f>
        <v/>
      </c>
      <c r="C46" s="327" t="str">
        <f>_xlfn.IFNA(IF(ISNA(VLOOKUP($A46,'申込一覧（男）'!$A$4:$X$53,4,FALSE)),VLOOKUP($A46,'申込一覧（女）'!$A$4:$AD$53,4,FALSE),VLOOKUP($A46,'申込一覧（男）'!$A$4:$X$53,4,FALSE)),"")</f>
        <v/>
      </c>
      <c r="D46" s="328" t="s">
        <v>362</v>
      </c>
      <c r="E46" s="54" t="str">
        <f>_xlfn.IFNA(IF(ISNA(VLOOKUP($A46,'申込一覧（男）'!$A$4:$X$53,5,FALSE)),VLOOKUP($A46,'申込一覧（女）'!$A$4:$AD$53,5,FALSE),VLOOKUP($A46,'申込一覧（男）'!$A$4:$X$53,5,FALSE)),"")</f>
        <v/>
      </c>
      <c r="F46" s="54" t="str">
        <f>_xlfn.IFNA(IF(ISNA(VLOOKUP($A46,'申込一覧（男）'!$A$4:$X$53,7,FALSE)),VLOOKUP($A46,'申込一覧（女）'!$A$4:$AD$53,7,FALSE),VLOOKUP($A46,'申込一覧（男）'!$A$4:$X$53,7,FALSE)),"")</f>
        <v/>
      </c>
      <c r="G46" s="68" t="str">
        <f>_xlfn.IFNA(IF(ISNA(VLOOKUP($A46,'申込一覧（男）'!$A$4:$X$53,3,FALSE)),VLOOKUP($A46,'申込一覧（女）'!$A$4:$AD$53,3,FALSE),VLOOKUP($A46,'申込一覧（男）'!$A$4:$X$53,3,FALSE)),"")</f>
        <v/>
      </c>
      <c r="H46" s="55" t="str">
        <f>_xlfn.IFNA(IF(ISNA(VLOOKUP($A46,'申込一覧（男）'!$A$4:$X$53,8,FALSE)),VLOOKUP($A46,'申込一覧（女）'!$A$4:$AD$53,8,FALSE),VLOOKUP($A46,'申込一覧（男）'!$A$4:$X$53,8,FALSE)),"")</f>
        <v/>
      </c>
      <c r="I46" s="54" t="str">
        <f>_xlfn.IFNA(IF(ISNA(VLOOKUP($A46,'申込一覧（男）'!$A$4:$X$53,10,FALSE)),VLOOKUP($A46,'申込一覧（女）'!$A$4:$AD$53,10,FALSE),VLOOKUP($A46,'申込一覧（男）'!$A$4:$X$53,10,FALSE)),"")</f>
        <v/>
      </c>
      <c r="J46" s="54" t="str">
        <f>_xlfn.IFNA(IF(ISNA(VLOOKUP($A46,'申込一覧（男）'!$A$4:$X$53,12,FALSE)),VLOOKUP($A46,'申込一覧（女）'!$A$4:$AD$53,12,FALSE),VLOOKUP($A46,'申込一覧（男）'!$A$4:$X$53,12,FALSE)),"")</f>
        <v/>
      </c>
      <c r="K46" s="54" t="str">
        <f>_xlfn.IFNA(IF(ISNA(VLOOKUP($A46,'申込一覧（男）'!$A$4:$X$53,14,FALSE)),VLOOKUP($A46,'申込一覧（女）'!$A$4:$AD$53,14,FALSE),VLOOKUP($A46,'申込一覧（男）'!$A$4:$X$53,14,FALSE)),"")</f>
        <v/>
      </c>
      <c r="L46" s="54" t="str">
        <f>_xlfn.IFNA(IF(ISNA(VLOOKUP($A46,'申込一覧（男）'!$A$4:$X$53,16,FALSE)),VLOOKUP($A46,'申込一覧（女）'!$A$4:$AD$53,16,FALSE),VLOOKUP($A46,'申込一覧（男）'!$A$4:$X$53,16,FALSE)),"")</f>
        <v/>
      </c>
      <c r="M46" s="56" t="str">
        <f>_xlfn.IFNA(IF(ISNA(VLOOKUP($A46,'申込一覧（男）'!$A$4:$X$53,17,FALSE)),VLOOKUP($A46,'申込一覧（女）'!$A$4:$AD$53,17,FALSE),VLOOKUP($A46,'申込一覧（男）'!$A$4:$X$53,17,FALSE)),"")</f>
        <v/>
      </c>
      <c r="N46" s="56" t="str">
        <f>_xlfn.IFNA(IF(ISNA(VLOOKUP($A46,'申込一覧（男）'!$A$4:$X$53,19,FALSE)),VLOOKUP($A46,'申込一覧（女）'!$A$4:$AD$53,19,FALSE),VLOOKUP($A46,'申込一覧（男）'!$A$4:$X$53,19,FALSE)),"")</f>
        <v/>
      </c>
      <c r="O46" s="56" t="str">
        <f>_xlfn.IFNA(IF(ISNA(VLOOKUP($A46,'申込一覧（男）'!$A$4:$X$53,21,FALSE)),VLOOKUP($A46,'申込一覧（女）'!$A$4:$AD$53,21,FALSE),VLOOKUP($A46,'申込一覧（男）'!$A$4:$X$53,21,FALSE)),"")</f>
        <v/>
      </c>
      <c r="P46" s="54" t="str">
        <f>_xlfn.IFNA(IF(ISNA(VLOOKUP($A46,'申込一覧（男）'!$A$4:$X$53,9,FALSE)),VLOOKUP($A46,'申込一覧（女）'!$A$4:$AD$53,9,FALSE),VLOOKUP($A46,'申込一覧（男）'!$A$4:$X$53,9,FALSE)),"")</f>
        <v/>
      </c>
      <c r="Q46" s="329" t="str">
        <f>_xlfn.IFNA(IF(ISNA(VLOOKUP($A46,'申込一覧（男）'!$A$4:$Y$53,23,FALSE)),VLOOKUP($A46,'申込一覧（女）'!$A$4:$AD$53,23,FALSE),VLOOKUP($A46,'申込一覧（男）'!$A$4:$Y$53,23,FALSE)),"")</f>
        <v/>
      </c>
      <c r="R46" s="330" t="s">
        <v>362</v>
      </c>
      <c r="S46" s="59"/>
      <c r="V46" s="41">
        <v>223001</v>
      </c>
      <c r="W46" s="41" t="s">
        <v>139</v>
      </c>
      <c r="X46" s="41" t="s">
        <v>140</v>
      </c>
      <c r="Y46" s="41" t="s">
        <v>141</v>
      </c>
      <c r="Z46" s="40"/>
    </row>
    <row r="47" spans="1:33" ht="20.25" customHeight="1">
      <c r="A47" s="52">
        <v>31</v>
      </c>
      <c r="B47" s="53" t="str">
        <f>_xlfn.IFNA(IF(ISNA(VLOOKUP($A47,'申込一覧（男）'!$A$4:$Y$53,2,FALSE)),VLOOKUP($A47,'申込一覧（女）'!$A$4:$AD$53,2,FALSE),VLOOKUP($A47,'申込一覧（男）'!$A$4:$Y$53,2,FALSE)),"")</f>
        <v/>
      </c>
      <c r="C47" s="327" t="str">
        <f>_xlfn.IFNA(IF(ISNA(VLOOKUP($A47,'申込一覧（男）'!$A$4:$X$53,4,FALSE)),VLOOKUP($A47,'申込一覧（女）'!$A$4:$AD$53,4,FALSE),VLOOKUP($A47,'申込一覧（男）'!$A$4:$X$53,4,FALSE)),"")</f>
        <v/>
      </c>
      <c r="D47" s="328" t="s">
        <v>362</v>
      </c>
      <c r="E47" s="54" t="str">
        <f>_xlfn.IFNA(IF(ISNA(VLOOKUP($A47,'申込一覧（男）'!$A$4:$X$53,5,FALSE)),VLOOKUP($A47,'申込一覧（女）'!$A$4:$AD$53,5,FALSE),VLOOKUP($A47,'申込一覧（男）'!$A$4:$X$53,5,FALSE)),"")</f>
        <v/>
      </c>
      <c r="F47" s="54" t="str">
        <f>_xlfn.IFNA(IF(ISNA(VLOOKUP($A47,'申込一覧（男）'!$A$4:$X$53,7,FALSE)),VLOOKUP($A47,'申込一覧（女）'!$A$4:$AD$53,7,FALSE),VLOOKUP($A47,'申込一覧（男）'!$A$4:$X$53,7,FALSE)),"")</f>
        <v/>
      </c>
      <c r="G47" s="68" t="str">
        <f>_xlfn.IFNA(IF(ISNA(VLOOKUP($A47,'申込一覧（男）'!$A$4:$X$53,3,FALSE)),VLOOKUP($A47,'申込一覧（女）'!$A$4:$AD$53,3,FALSE),VLOOKUP($A47,'申込一覧（男）'!$A$4:$X$53,3,FALSE)),"")</f>
        <v/>
      </c>
      <c r="H47" s="55" t="str">
        <f>_xlfn.IFNA(IF(ISNA(VLOOKUP($A47,'申込一覧（男）'!$A$4:$X$53,8,FALSE)),VLOOKUP($A47,'申込一覧（女）'!$A$4:$AD$53,8,FALSE),VLOOKUP($A47,'申込一覧（男）'!$A$4:$X$53,8,FALSE)),"")</f>
        <v/>
      </c>
      <c r="I47" s="54" t="str">
        <f>_xlfn.IFNA(IF(ISNA(VLOOKUP($A47,'申込一覧（男）'!$A$4:$X$53,10,FALSE)),VLOOKUP($A47,'申込一覧（女）'!$A$4:$AD$53,10,FALSE),VLOOKUP($A47,'申込一覧（男）'!$A$4:$X$53,10,FALSE)),"")</f>
        <v/>
      </c>
      <c r="J47" s="54" t="str">
        <f>_xlfn.IFNA(IF(ISNA(VLOOKUP($A47,'申込一覧（男）'!$A$4:$X$53,12,FALSE)),VLOOKUP($A47,'申込一覧（女）'!$A$4:$AD$53,12,FALSE),VLOOKUP($A47,'申込一覧（男）'!$A$4:$X$53,12,FALSE)),"")</f>
        <v/>
      </c>
      <c r="K47" s="54" t="str">
        <f>_xlfn.IFNA(IF(ISNA(VLOOKUP($A47,'申込一覧（男）'!$A$4:$X$53,14,FALSE)),VLOOKUP($A47,'申込一覧（女）'!$A$4:$AD$53,14,FALSE),VLOOKUP($A47,'申込一覧（男）'!$A$4:$X$53,14,FALSE)),"")</f>
        <v/>
      </c>
      <c r="L47" s="54" t="str">
        <f>_xlfn.IFNA(IF(ISNA(VLOOKUP($A47,'申込一覧（男）'!$A$4:$X$53,16,FALSE)),VLOOKUP($A47,'申込一覧（女）'!$A$4:$AD$53,16,FALSE),VLOOKUP($A47,'申込一覧（男）'!$A$4:$X$53,16,FALSE)),"")</f>
        <v/>
      </c>
      <c r="M47" s="56" t="str">
        <f>_xlfn.IFNA(IF(ISNA(VLOOKUP($A47,'申込一覧（男）'!$A$4:$X$53,17,FALSE)),VLOOKUP($A47,'申込一覧（女）'!$A$4:$AD$53,17,FALSE),VLOOKUP($A47,'申込一覧（男）'!$A$4:$X$53,17,FALSE)),"")</f>
        <v/>
      </c>
      <c r="N47" s="56" t="str">
        <f>_xlfn.IFNA(IF(ISNA(VLOOKUP($A47,'申込一覧（男）'!$A$4:$X$53,19,FALSE)),VLOOKUP($A47,'申込一覧（女）'!$A$4:$AD$53,19,FALSE),VLOOKUP($A47,'申込一覧（男）'!$A$4:$X$53,19,FALSE)),"")</f>
        <v/>
      </c>
      <c r="O47" s="56" t="str">
        <f>_xlfn.IFNA(IF(ISNA(VLOOKUP($A47,'申込一覧（男）'!$A$4:$X$53,21,FALSE)),VLOOKUP($A47,'申込一覧（女）'!$A$4:$AD$53,21,FALSE),VLOOKUP($A47,'申込一覧（男）'!$A$4:$X$53,21,FALSE)),"")</f>
        <v/>
      </c>
      <c r="P47" s="54" t="str">
        <f>_xlfn.IFNA(IF(ISNA(VLOOKUP($A47,'申込一覧（男）'!$A$4:$X$53,9,FALSE)),VLOOKUP($A47,'申込一覧（女）'!$A$4:$AD$53,9,FALSE),VLOOKUP($A47,'申込一覧（男）'!$A$4:$X$53,9,FALSE)),"")</f>
        <v/>
      </c>
      <c r="Q47" s="329" t="str">
        <f>_xlfn.IFNA(IF(ISNA(VLOOKUP($A47,'申込一覧（男）'!$A$4:$Y$53,23,FALSE)),VLOOKUP($A47,'申込一覧（女）'!$A$4:$AD$53,23,FALSE),VLOOKUP($A47,'申込一覧（男）'!$A$4:$Y$53,23,FALSE)),"")</f>
        <v/>
      </c>
      <c r="R47" s="330" t="s">
        <v>362</v>
      </c>
      <c r="S47" s="59"/>
      <c r="V47" s="41">
        <v>233001</v>
      </c>
      <c r="W47" s="41" t="s">
        <v>142</v>
      </c>
      <c r="X47" s="41" t="s">
        <v>143</v>
      </c>
      <c r="Y47" s="41" t="s">
        <v>144</v>
      </c>
      <c r="Z47" s="40"/>
    </row>
    <row r="48" spans="1:33" ht="20.25" customHeight="1">
      <c r="A48" s="52">
        <v>32</v>
      </c>
      <c r="B48" s="53" t="str">
        <f>_xlfn.IFNA(IF(ISNA(VLOOKUP($A48,'申込一覧（男）'!$A$4:$Y$53,2,FALSE)),VLOOKUP($A48,'申込一覧（女）'!$A$4:$AD$53,2,FALSE),VLOOKUP($A48,'申込一覧（男）'!$A$4:$Y$53,2,FALSE)),"")</f>
        <v/>
      </c>
      <c r="C48" s="327" t="str">
        <f>_xlfn.IFNA(IF(ISNA(VLOOKUP($A48,'申込一覧（男）'!$A$4:$X$53,4,FALSE)),VLOOKUP($A48,'申込一覧（女）'!$A$4:$AD$53,4,FALSE),VLOOKUP($A48,'申込一覧（男）'!$A$4:$X$53,4,FALSE)),"")</f>
        <v/>
      </c>
      <c r="D48" s="328" t="s">
        <v>362</v>
      </c>
      <c r="E48" s="54" t="str">
        <f>_xlfn.IFNA(IF(ISNA(VLOOKUP($A48,'申込一覧（男）'!$A$4:$X$53,5,FALSE)),VLOOKUP($A48,'申込一覧（女）'!$A$4:$AD$53,5,FALSE),VLOOKUP($A48,'申込一覧（男）'!$A$4:$X$53,5,FALSE)),"")</f>
        <v/>
      </c>
      <c r="F48" s="54" t="str">
        <f>_xlfn.IFNA(IF(ISNA(VLOOKUP($A48,'申込一覧（男）'!$A$4:$X$53,7,FALSE)),VLOOKUP($A48,'申込一覧（女）'!$A$4:$AD$53,7,FALSE),VLOOKUP($A48,'申込一覧（男）'!$A$4:$X$53,7,FALSE)),"")</f>
        <v/>
      </c>
      <c r="G48" s="68" t="str">
        <f>_xlfn.IFNA(IF(ISNA(VLOOKUP($A48,'申込一覧（男）'!$A$4:$X$53,3,FALSE)),VLOOKUP($A48,'申込一覧（女）'!$A$4:$AD$53,3,FALSE),VLOOKUP($A48,'申込一覧（男）'!$A$4:$X$53,3,FALSE)),"")</f>
        <v/>
      </c>
      <c r="H48" s="55" t="str">
        <f>_xlfn.IFNA(IF(ISNA(VLOOKUP($A48,'申込一覧（男）'!$A$4:$X$53,8,FALSE)),VLOOKUP($A48,'申込一覧（女）'!$A$4:$AD$53,8,FALSE),VLOOKUP($A48,'申込一覧（男）'!$A$4:$X$53,8,FALSE)),"")</f>
        <v/>
      </c>
      <c r="I48" s="54" t="str">
        <f>_xlfn.IFNA(IF(ISNA(VLOOKUP($A48,'申込一覧（男）'!$A$4:$X$53,10,FALSE)),VLOOKUP($A48,'申込一覧（女）'!$A$4:$AD$53,10,FALSE),VLOOKUP($A48,'申込一覧（男）'!$A$4:$X$53,10,FALSE)),"")</f>
        <v/>
      </c>
      <c r="J48" s="54" t="str">
        <f>_xlfn.IFNA(IF(ISNA(VLOOKUP($A48,'申込一覧（男）'!$A$4:$X$53,12,FALSE)),VLOOKUP($A48,'申込一覧（女）'!$A$4:$AD$53,12,FALSE),VLOOKUP($A48,'申込一覧（男）'!$A$4:$X$53,12,FALSE)),"")</f>
        <v/>
      </c>
      <c r="K48" s="54" t="str">
        <f>_xlfn.IFNA(IF(ISNA(VLOOKUP($A48,'申込一覧（男）'!$A$4:$X$53,14,FALSE)),VLOOKUP($A48,'申込一覧（女）'!$A$4:$AD$53,14,FALSE),VLOOKUP($A48,'申込一覧（男）'!$A$4:$X$53,14,FALSE)),"")</f>
        <v/>
      </c>
      <c r="L48" s="54" t="str">
        <f>_xlfn.IFNA(IF(ISNA(VLOOKUP($A48,'申込一覧（男）'!$A$4:$X$53,16,FALSE)),VLOOKUP($A48,'申込一覧（女）'!$A$4:$AD$53,16,FALSE),VLOOKUP($A48,'申込一覧（男）'!$A$4:$X$53,16,FALSE)),"")</f>
        <v/>
      </c>
      <c r="M48" s="56" t="str">
        <f>_xlfn.IFNA(IF(ISNA(VLOOKUP($A48,'申込一覧（男）'!$A$4:$X$53,17,FALSE)),VLOOKUP($A48,'申込一覧（女）'!$A$4:$AD$53,17,FALSE),VLOOKUP($A48,'申込一覧（男）'!$A$4:$X$53,17,FALSE)),"")</f>
        <v/>
      </c>
      <c r="N48" s="56" t="str">
        <f>_xlfn.IFNA(IF(ISNA(VLOOKUP($A48,'申込一覧（男）'!$A$4:$X$53,19,FALSE)),VLOOKUP($A48,'申込一覧（女）'!$A$4:$AD$53,19,FALSE),VLOOKUP($A48,'申込一覧（男）'!$A$4:$X$53,19,FALSE)),"")</f>
        <v/>
      </c>
      <c r="O48" s="56" t="str">
        <f>_xlfn.IFNA(IF(ISNA(VLOOKUP($A48,'申込一覧（男）'!$A$4:$X$53,21,FALSE)),VLOOKUP($A48,'申込一覧（女）'!$A$4:$AD$53,21,FALSE),VLOOKUP($A48,'申込一覧（男）'!$A$4:$X$53,21,FALSE)),"")</f>
        <v/>
      </c>
      <c r="P48" s="54" t="str">
        <f>_xlfn.IFNA(IF(ISNA(VLOOKUP($A48,'申込一覧（男）'!$A$4:$X$53,9,FALSE)),VLOOKUP($A48,'申込一覧（女）'!$A$4:$AD$53,9,FALSE),VLOOKUP($A48,'申込一覧（男）'!$A$4:$X$53,9,FALSE)),"")</f>
        <v/>
      </c>
      <c r="Q48" s="329" t="str">
        <f>_xlfn.IFNA(IF(ISNA(VLOOKUP($A48,'申込一覧（男）'!$A$4:$Y$53,23,FALSE)),VLOOKUP($A48,'申込一覧（女）'!$A$4:$AD$53,23,FALSE),VLOOKUP($A48,'申込一覧（男）'!$A$4:$Y$53,23,FALSE)),"")</f>
        <v/>
      </c>
      <c r="R48" s="330" t="s">
        <v>362</v>
      </c>
      <c r="S48" s="59"/>
      <c r="V48" s="41">
        <v>243001</v>
      </c>
      <c r="W48" s="41" t="s">
        <v>145</v>
      </c>
      <c r="X48" s="41" t="s">
        <v>146</v>
      </c>
      <c r="Y48" s="41" t="s">
        <v>147</v>
      </c>
      <c r="Z48" s="40"/>
    </row>
    <row r="49" spans="1:26" ht="20.25" customHeight="1">
      <c r="A49" s="52">
        <v>33</v>
      </c>
      <c r="B49" s="53" t="str">
        <f>_xlfn.IFNA(IF(ISNA(VLOOKUP($A49,'申込一覧（男）'!$A$4:$Y$53,2,FALSE)),VLOOKUP($A49,'申込一覧（女）'!$A$4:$AD$53,2,FALSE),VLOOKUP($A49,'申込一覧（男）'!$A$4:$Y$53,2,FALSE)),"")</f>
        <v/>
      </c>
      <c r="C49" s="327" t="str">
        <f>_xlfn.IFNA(IF(ISNA(VLOOKUP($A49,'申込一覧（男）'!$A$4:$X$53,4,FALSE)),VLOOKUP($A49,'申込一覧（女）'!$A$4:$AD$53,4,FALSE),VLOOKUP($A49,'申込一覧（男）'!$A$4:$X$53,4,FALSE)),"")</f>
        <v/>
      </c>
      <c r="D49" s="328" t="s">
        <v>362</v>
      </c>
      <c r="E49" s="54" t="str">
        <f>_xlfn.IFNA(IF(ISNA(VLOOKUP($A49,'申込一覧（男）'!$A$4:$X$53,5,FALSE)),VLOOKUP($A49,'申込一覧（女）'!$A$4:$AD$53,5,FALSE),VLOOKUP($A49,'申込一覧（男）'!$A$4:$X$53,5,FALSE)),"")</f>
        <v/>
      </c>
      <c r="F49" s="54" t="str">
        <f>_xlfn.IFNA(IF(ISNA(VLOOKUP($A49,'申込一覧（男）'!$A$4:$X$53,7,FALSE)),VLOOKUP($A49,'申込一覧（女）'!$A$4:$AD$53,7,FALSE),VLOOKUP($A49,'申込一覧（男）'!$A$4:$X$53,7,FALSE)),"")</f>
        <v/>
      </c>
      <c r="G49" s="68" t="str">
        <f>_xlfn.IFNA(IF(ISNA(VLOOKUP($A49,'申込一覧（男）'!$A$4:$X$53,3,FALSE)),VLOOKUP($A49,'申込一覧（女）'!$A$4:$AD$53,3,FALSE),VLOOKUP($A49,'申込一覧（男）'!$A$4:$X$53,3,FALSE)),"")</f>
        <v/>
      </c>
      <c r="H49" s="55" t="str">
        <f>_xlfn.IFNA(IF(ISNA(VLOOKUP($A49,'申込一覧（男）'!$A$4:$X$53,8,FALSE)),VLOOKUP($A49,'申込一覧（女）'!$A$4:$AD$53,8,FALSE),VLOOKUP($A49,'申込一覧（男）'!$A$4:$X$53,8,FALSE)),"")</f>
        <v/>
      </c>
      <c r="I49" s="54" t="str">
        <f>_xlfn.IFNA(IF(ISNA(VLOOKUP($A49,'申込一覧（男）'!$A$4:$X$53,10,FALSE)),VLOOKUP($A49,'申込一覧（女）'!$A$4:$AD$53,10,FALSE),VLOOKUP($A49,'申込一覧（男）'!$A$4:$X$53,10,FALSE)),"")</f>
        <v/>
      </c>
      <c r="J49" s="54" t="str">
        <f>_xlfn.IFNA(IF(ISNA(VLOOKUP($A49,'申込一覧（男）'!$A$4:$X$53,12,FALSE)),VLOOKUP($A49,'申込一覧（女）'!$A$4:$AD$53,12,FALSE),VLOOKUP($A49,'申込一覧（男）'!$A$4:$X$53,12,FALSE)),"")</f>
        <v/>
      </c>
      <c r="K49" s="54" t="str">
        <f>_xlfn.IFNA(IF(ISNA(VLOOKUP($A49,'申込一覧（男）'!$A$4:$X$53,14,FALSE)),VLOOKUP($A49,'申込一覧（女）'!$A$4:$AD$53,14,FALSE),VLOOKUP($A49,'申込一覧（男）'!$A$4:$X$53,14,FALSE)),"")</f>
        <v/>
      </c>
      <c r="L49" s="54" t="str">
        <f>_xlfn.IFNA(IF(ISNA(VLOOKUP($A49,'申込一覧（男）'!$A$4:$X$53,16,FALSE)),VLOOKUP($A49,'申込一覧（女）'!$A$4:$AD$53,16,FALSE),VLOOKUP($A49,'申込一覧（男）'!$A$4:$X$53,16,FALSE)),"")</f>
        <v/>
      </c>
      <c r="M49" s="56" t="str">
        <f>_xlfn.IFNA(IF(ISNA(VLOOKUP($A49,'申込一覧（男）'!$A$4:$X$53,17,FALSE)),VLOOKUP($A49,'申込一覧（女）'!$A$4:$AD$53,17,FALSE),VLOOKUP($A49,'申込一覧（男）'!$A$4:$X$53,17,FALSE)),"")</f>
        <v/>
      </c>
      <c r="N49" s="56" t="str">
        <f>_xlfn.IFNA(IF(ISNA(VLOOKUP($A49,'申込一覧（男）'!$A$4:$X$53,19,FALSE)),VLOOKUP($A49,'申込一覧（女）'!$A$4:$AD$53,19,FALSE),VLOOKUP($A49,'申込一覧（男）'!$A$4:$X$53,19,FALSE)),"")</f>
        <v/>
      </c>
      <c r="O49" s="56" t="str">
        <f>_xlfn.IFNA(IF(ISNA(VLOOKUP($A49,'申込一覧（男）'!$A$4:$X$53,21,FALSE)),VLOOKUP($A49,'申込一覧（女）'!$A$4:$AD$53,21,FALSE),VLOOKUP($A49,'申込一覧（男）'!$A$4:$X$53,21,FALSE)),"")</f>
        <v/>
      </c>
      <c r="P49" s="54" t="str">
        <f>_xlfn.IFNA(IF(ISNA(VLOOKUP($A49,'申込一覧（男）'!$A$4:$X$53,9,FALSE)),VLOOKUP($A49,'申込一覧（女）'!$A$4:$AD$53,9,FALSE),VLOOKUP($A49,'申込一覧（男）'!$A$4:$X$53,9,FALSE)),"")</f>
        <v/>
      </c>
      <c r="Q49" s="329" t="str">
        <f>_xlfn.IFNA(IF(ISNA(VLOOKUP($A49,'申込一覧（男）'!$A$4:$Y$53,23,FALSE)),VLOOKUP($A49,'申込一覧（女）'!$A$4:$AD$53,23,FALSE),VLOOKUP($A49,'申込一覧（男）'!$A$4:$Y$53,23,FALSE)),"")</f>
        <v/>
      </c>
      <c r="R49" s="330" t="s">
        <v>362</v>
      </c>
      <c r="S49" s="59"/>
      <c r="V49" s="41">
        <v>243002</v>
      </c>
      <c r="W49" s="41" t="s">
        <v>148</v>
      </c>
      <c r="X49" s="41" t="s">
        <v>149</v>
      </c>
      <c r="Y49" s="41" t="s">
        <v>150</v>
      </c>
      <c r="Z49" s="40"/>
    </row>
    <row r="50" spans="1:26" ht="20.25" customHeight="1">
      <c r="A50" s="52">
        <v>34</v>
      </c>
      <c r="B50" s="53" t="str">
        <f>_xlfn.IFNA(IF(ISNA(VLOOKUP($A50,'申込一覧（男）'!$A$4:$Y$53,2,FALSE)),VLOOKUP($A50,'申込一覧（女）'!$A$4:$AD$53,2,FALSE),VLOOKUP($A50,'申込一覧（男）'!$A$4:$Y$53,2,FALSE)),"")</f>
        <v/>
      </c>
      <c r="C50" s="327" t="str">
        <f>_xlfn.IFNA(IF(ISNA(VLOOKUP($A50,'申込一覧（男）'!$A$4:$X$53,4,FALSE)),VLOOKUP($A50,'申込一覧（女）'!$A$4:$AD$53,4,FALSE),VLOOKUP($A50,'申込一覧（男）'!$A$4:$X$53,4,FALSE)),"")</f>
        <v/>
      </c>
      <c r="D50" s="328" t="s">
        <v>362</v>
      </c>
      <c r="E50" s="54" t="str">
        <f>_xlfn.IFNA(IF(ISNA(VLOOKUP($A50,'申込一覧（男）'!$A$4:$X$53,5,FALSE)),VLOOKUP($A50,'申込一覧（女）'!$A$4:$AD$53,5,FALSE),VLOOKUP($A50,'申込一覧（男）'!$A$4:$X$53,5,FALSE)),"")</f>
        <v/>
      </c>
      <c r="F50" s="54" t="str">
        <f>_xlfn.IFNA(IF(ISNA(VLOOKUP($A50,'申込一覧（男）'!$A$4:$X$53,7,FALSE)),VLOOKUP($A50,'申込一覧（女）'!$A$4:$AD$53,7,FALSE),VLOOKUP($A50,'申込一覧（男）'!$A$4:$X$53,7,FALSE)),"")</f>
        <v/>
      </c>
      <c r="G50" s="68" t="str">
        <f>_xlfn.IFNA(IF(ISNA(VLOOKUP($A50,'申込一覧（男）'!$A$4:$X$53,3,FALSE)),VLOOKUP($A50,'申込一覧（女）'!$A$4:$AD$53,3,FALSE),VLOOKUP($A50,'申込一覧（男）'!$A$4:$X$53,3,FALSE)),"")</f>
        <v/>
      </c>
      <c r="H50" s="55" t="str">
        <f>_xlfn.IFNA(IF(ISNA(VLOOKUP($A50,'申込一覧（男）'!$A$4:$X$53,8,FALSE)),VLOOKUP($A50,'申込一覧（女）'!$A$4:$AD$53,8,FALSE),VLOOKUP($A50,'申込一覧（男）'!$A$4:$X$53,8,FALSE)),"")</f>
        <v/>
      </c>
      <c r="I50" s="54" t="str">
        <f>_xlfn.IFNA(IF(ISNA(VLOOKUP($A50,'申込一覧（男）'!$A$4:$X$53,10,FALSE)),VLOOKUP($A50,'申込一覧（女）'!$A$4:$AD$53,10,FALSE),VLOOKUP($A50,'申込一覧（男）'!$A$4:$X$53,10,FALSE)),"")</f>
        <v/>
      </c>
      <c r="J50" s="54" t="str">
        <f>_xlfn.IFNA(IF(ISNA(VLOOKUP($A50,'申込一覧（男）'!$A$4:$X$53,12,FALSE)),VLOOKUP($A50,'申込一覧（女）'!$A$4:$AD$53,12,FALSE),VLOOKUP($A50,'申込一覧（男）'!$A$4:$X$53,12,FALSE)),"")</f>
        <v/>
      </c>
      <c r="K50" s="54" t="str">
        <f>_xlfn.IFNA(IF(ISNA(VLOOKUP($A50,'申込一覧（男）'!$A$4:$X$53,14,FALSE)),VLOOKUP($A50,'申込一覧（女）'!$A$4:$AD$53,14,FALSE),VLOOKUP($A50,'申込一覧（男）'!$A$4:$X$53,14,FALSE)),"")</f>
        <v/>
      </c>
      <c r="L50" s="54" t="str">
        <f>_xlfn.IFNA(IF(ISNA(VLOOKUP($A50,'申込一覧（男）'!$A$4:$X$53,16,FALSE)),VLOOKUP($A50,'申込一覧（女）'!$A$4:$AD$53,16,FALSE),VLOOKUP($A50,'申込一覧（男）'!$A$4:$X$53,16,FALSE)),"")</f>
        <v/>
      </c>
      <c r="M50" s="56" t="str">
        <f>_xlfn.IFNA(IF(ISNA(VLOOKUP($A50,'申込一覧（男）'!$A$4:$X$53,17,FALSE)),VLOOKUP($A50,'申込一覧（女）'!$A$4:$AD$53,17,FALSE),VLOOKUP($A50,'申込一覧（男）'!$A$4:$X$53,17,FALSE)),"")</f>
        <v/>
      </c>
      <c r="N50" s="56" t="str">
        <f>_xlfn.IFNA(IF(ISNA(VLOOKUP($A50,'申込一覧（男）'!$A$4:$X$53,19,FALSE)),VLOOKUP($A50,'申込一覧（女）'!$A$4:$AD$53,19,FALSE),VLOOKUP($A50,'申込一覧（男）'!$A$4:$X$53,19,FALSE)),"")</f>
        <v/>
      </c>
      <c r="O50" s="56" t="str">
        <f>_xlfn.IFNA(IF(ISNA(VLOOKUP($A50,'申込一覧（男）'!$A$4:$X$53,21,FALSE)),VLOOKUP($A50,'申込一覧（女）'!$A$4:$AD$53,21,FALSE),VLOOKUP($A50,'申込一覧（男）'!$A$4:$X$53,21,FALSE)),"")</f>
        <v/>
      </c>
      <c r="P50" s="54" t="str">
        <f>_xlfn.IFNA(IF(ISNA(VLOOKUP($A50,'申込一覧（男）'!$A$4:$X$53,9,FALSE)),VLOOKUP($A50,'申込一覧（女）'!$A$4:$AD$53,9,FALSE),VLOOKUP($A50,'申込一覧（男）'!$A$4:$X$53,9,FALSE)),"")</f>
        <v/>
      </c>
      <c r="Q50" s="329" t="str">
        <f>_xlfn.IFNA(IF(ISNA(VLOOKUP($A50,'申込一覧（男）'!$A$4:$Y$53,23,FALSE)),VLOOKUP($A50,'申込一覧（女）'!$A$4:$AD$53,23,FALSE),VLOOKUP($A50,'申込一覧（男）'!$A$4:$Y$53,23,FALSE)),"")</f>
        <v/>
      </c>
      <c r="R50" s="330" t="s">
        <v>362</v>
      </c>
      <c r="S50" s="59"/>
      <c r="V50" s="41">
        <v>173501</v>
      </c>
      <c r="W50" s="41" t="s">
        <v>151</v>
      </c>
      <c r="X50" s="41" t="s">
        <v>152</v>
      </c>
      <c r="Y50" s="41" t="s">
        <v>153</v>
      </c>
      <c r="Z50" s="40"/>
    </row>
    <row r="51" spans="1:26" ht="20.25" customHeight="1">
      <c r="A51" s="52">
        <v>35</v>
      </c>
      <c r="B51" s="53" t="str">
        <f>_xlfn.IFNA(IF(ISNA(VLOOKUP($A51,'申込一覧（男）'!$A$4:$Y$53,2,FALSE)),VLOOKUP($A51,'申込一覧（女）'!$A$4:$AD$53,2,FALSE),VLOOKUP($A51,'申込一覧（男）'!$A$4:$Y$53,2,FALSE)),"")</f>
        <v/>
      </c>
      <c r="C51" s="327" t="str">
        <f>_xlfn.IFNA(IF(ISNA(VLOOKUP($A51,'申込一覧（男）'!$A$4:$X$53,4,FALSE)),VLOOKUP($A51,'申込一覧（女）'!$A$4:$AD$53,4,FALSE),VLOOKUP($A51,'申込一覧（男）'!$A$4:$X$53,4,FALSE)),"")</f>
        <v/>
      </c>
      <c r="D51" s="328" t="s">
        <v>362</v>
      </c>
      <c r="E51" s="54" t="str">
        <f>_xlfn.IFNA(IF(ISNA(VLOOKUP($A51,'申込一覧（男）'!$A$4:$X$53,5,FALSE)),VLOOKUP($A51,'申込一覧（女）'!$A$4:$AD$53,5,FALSE),VLOOKUP($A51,'申込一覧（男）'!$A$4:$X$53,5,FALSE)),"")</f>
        <v/>
      </c>
      <c r="F51" s="54" t="str">
        <f>_xlfn.IFNA(IF(ISNA(VLOOKUP($A51,'申込一覧（男）'!$A$4:$X$53,7,FALSE)),VLOOKUP($A51,'申込一覧（女）'!$A$4:$AD$53,7,FALSE),VLOOKUP($A51,'申込一覧（男）'!$A$4:$X$53,7,FALSE)),"")</f>
        <v/>
      </c>
      <c r="G51" s="68" t="str">
        <f>_xlfn.IFNA(IF(ISNA(VLOOKUP($A51,'申込一覧（男）'!$A$4:$X$53,3,FALSE)),VLOOKUP($A51,'申込一覧（女）'!$A$4:$AD$53,3,FALSE),VLOOKUP($A51,'申込一覧（男）'!$A$4:$X$53,3,FALSE)),"")</f>
        <v/>
      </c>
      <c r="H51" s="55" t="str">
        <f>_xlfn.IFNA(IF(ISNA(VLOOKUP($A51,'申込一覧（男）'!$A$4:$X$53,8,FALSE)),VLOOKUP($A51,'申込一覧（女）'!$A$4:$AD$53,8,FALSE),VLOOKUP($A51,'申込一覧（男）'!$A$4:$X$53,8,FALSE)),"")</f>
        <v/>
      </c>
      <c r="I51" s="54" t="str">
        <f>_xlfn.IFNA(IF(ISNA(VLOOKUP($A51,'申込一覧（男）'!$A$4:$X$53,10,FALSE)),VLOOKUP($A51,'申込一覧（女）'!$A$4:$AD$53,10,FALSE),VLOOKUP($A51,'申込一覧（男）'!$A$4:$X$53,10,FALSE)),"")</f>
        <v/>
      </c>
      <c r="J51" s="54" t="str">
        <f>_xlfn.IFNA(IF(ISNA(VLOOKUP($A51,'申込一覧（男）'!$A$4:$X$53,12,FALSE)),VLOOKUP($A51,'申込一覧（女）'!$A$4:$AD$53,12,FALSE),VLOOKUP($A51,'申込一覧（男）'!$A$4:$X$53,12,FALSE)),"")</f>
        <v/>
      </c>
      <c r="K51" s="54" t="str">
        <f>_xlfn.IFNA(IF(ISNA(VLOOKUP($A51,'申込一覧（男）'!$A$4:$X$53,14,FALSE)),VLOOKUP($A51,'申込一覧（女）'!$A$4:$AD$53,14,FALSE),VLOOKUP($A51,'申込一覧（男）'!$A$4:$X$53,14,FALSE)),"")</f>
        <v/>
      </c>
      <c r="L51" s="54" t="str">
        <f>_xlfn.IFNA(IF(ISNA(VLOOKUP($A51,'申込一覧（男）'!$A$4:$X$53,16,FALSE)),VLOOKUP($A51,'申込一覧（女）'!$A$4:$AD$53,16,FALSE),VLOOKUP($A51,'申込一覧（男）'!$A$4:$X$53,16,FALSE)),"")</f>
        <v/>
      </c>
      <c r="M51" s="56" t="str">
        <f>_xlfn.IFNA(IF(ISNA(VLOOKUP($A51,'申込一覧（男）'!$A$4:$X$53,17,FALSE)),VLOOKUP($A51,'申込一覧（女）'!$A$4:$AD$53,17,FALSE),VLOOKUP($A51,'申込一覧（男）'!$A$4:$X$53,17,FALSE)),"")</f>
        <v/>
      </c>
      <c r="N51" s="56" t="str">
        <f>_xlfn.IFNA(IF(ISNA(VLOOKUP($A51,'申込一覧（男）'!$A$4:$X$53,19,FALSE)),VLOOKUP($A51,'申込一覧（女）'!$A$4:$AD$53,19,FALSE),VLOOKUP($A51,'申込一覧（男）'!$A$4:$X$53,19,FALSE)),"")</f>
        <v/>
      </c>
      <c r="O51" s="56" t="str">
        <f>_xlfn.IFNA(IF(ISNA(VLOOKUP($A51,'申込一覧（男）'!$A$4:$X$53,21,FALSE)),VLOOKUP($A51,'申込一覧（女）'!$A$4:$AD$53,21,FALSE),VLOOKUP($A51,'申込一覧（男）'!$A$4:$X$53,21,FALSE)),"")</f>
        <v/>
      </c>
      <c r="P51" s="54" t="str">
        <f>_xlfn.IFNA(IF(ISNA(VLOOKUP($A51,'申込一覧（男）'!$A$4:$X$53,9,FALSE)),VLOOKUP($A51,'申込一覧（女）'!$A$4:$AD$53,9,FALSE),VLOOKUP($A51,'申込一覧（男）'!$A$4:$X$53,9,FALSE)),"")</f>
        <v/>
      </c>
      <c r="Q51" s="329" t="str">
        <f>_xlfn.IFNA(IF(ISNA(VLOOKUP($A51,'申込一覧（男）'!$A$4:$Y$53,23,FALSE)),VLOOKUP($A51,'申込一覧（女）'!$A$4:$AD$53,23,FALSE),VLOOKUP($A51,'申込一覧（男）'!$A$4:$Y$53,23,FALSE)),"")</f>
        <v/>
      </c>
      <c r="R51" s="330" t="s">
        <v>362</v>
      </c>
      <c r="S51" s="59"/>
      <c r="V51" s="41">
        <v>263001</v>
      </c>
      <c r="W51" s="41" t="s">
        <v>154</v>
      </c>
      <c r="X51" s="41" t="s">
        <v>155</v>
      </c>
      <c r="Y51" s="41" t="s">
        <v>156</v>
      </c>
      <c r="Z51" s="40"/>
    </row>
    <row r="52" spans="1:26" ht="20.25" customHeight="1">
      <c r="A52" s="52">
        <v>36</v>
      </c>
      <c r="B52" s="53" t="str">
        <f>_xlfn.IFNA(IF(ISNA(VLOOKUP($A52,'申込一覧（男）'!$A$4:$Y$53,2,FALSE)),VLOOKUP($A52,'申込一覧（女）'!$A$4:$AD$53,2,FALSE),VLOOKUP($A52,'申込一覧（男）'!$A$4:$Y$53,2,FALSE)),"")</f>
        <v/>
      </c>
      <c r="C52" s="327" t="str">
        <f>_xlfn.IFNA(IF(ISNA(VLOOKUP($A52,'申込一覧（男）'!$A$4:$X$53,4,FALSE)),VLOOKUP($A52,'申込一覧（女）'!$A$4:$AD$53,4,FALSE),VLOOKUP($A52,'申込一覧（男）'!$A$4:$X$53,4,FALSE)),"")</f>
        <v/>
      </c>
      <c r="D52" s="328" t="s">
        <v>362</v>
      </c>
      <c r="E52" s="54" t="str">
        <f>_xlfn.IFNA(IF(ISNA(VLOOKUP($A52,'申込一覧（男）'!$A$4:$X$53,5,FALSE)),VLOOKUP($A52,'申込一覧（女）'!$A$4:$AD$53,5,FALSE),VLOOKUP($A52,'申込一覧（男）'!$A$4:$X$53,5,FALSE)),"")</f>
        <v/>
      </c>
      <c r="F52" s="54" t="str">
        <f>_xlfn.IFNA(IF(ISNA(VLOOKUP($A52,'申込一覧（男）'!$A$4:$X$53,7,FALSE)),VLOOKUP($A52,'申込一覧（女）'!$A$4:$AD$53,7,FALSE),VLOOKUP($A52,'申込一覧（男）'!$A$4:$X$53,7,FALSE)),"")</f>
        <v/>
      </c>
      <c r="G52" s="68" t="str">
        <f>_xlfn.IFNA(IF(ISNA(VLOOKUP($A52,'申込一覧（男）'!$A$4:$X$53,3,FALSE)),VLOOKUP($A52,'申込一覧（女）'!$A$4:$AD$53,3,FALSE),VLOOKUP($A52,'申込一覧（男）'!$A$4:$X$53,3,FALSE)),"")</f>
        <v/>
      </c>
      <c r="H52" s="55" t="str">
        <f>_xlfn.IFNA(IF(ISNA(VLOOKUP($A52,'申込一覧（男）'!$A$4:$X$53,8,FALSE)),VLOOKUP($A52,'申込一覧（女）'!$A$4:$AD$53,8,FALSE),VLOOKUP($A52,'申込一覧（男）'!$A$4:$X$53,8,FALSE)),"")</f>
        <v/>
      </c>
      <c r="I52" s="54" t="str">
        <f>_xlfn.IFNA(IF(ISNA(VLOOKUP($A52,'申込一覧（男）'!$A$4:$X$53,10,FALSE)),VLOOKUP($A52,'申込一覧（女）'!$A$4:$AD$53,10,FALSE),VLOOKUP($A52,'申込一覧（男）'!$A$4:$X$53,10,FALSE)),"")</f>
        <v/>
      </c>
      <c r="J52" s="54" t="str">
        <f>_xlfn.IFNA(IF(ISNA(VLOOKUP($A52,'申込一覧（男）'!$A$4:$X$53,12,FALSE)),VLOOKUP($A52,'申込一覧（女）'!$A$4:$AD$53,12,FALSE),VLOOKUP($A52,'申込一覧（男）'!$A$4:$X$53,12,FALSE)),"")</f>
        <v/>
      </c>
      <c r="K52" s="54" t="str">
        <f>_xlfn.IFNA(IF(ISNA(VLOOKUP($A52,'申込一覧（男）'!$A$4:$X$53,14,FALSE)),VLOOKUP($A52,'申込一覧（女）'!$A$4:$AD$53,14,FALSE),VLOOKUP($A52,'申込一覧（男）'!$A$4:$X$53,14,FALSE)),"")</f>
        <v/>
      </c>
      <c r="L52" s="54" t="str">
        <f>_xlfn.IFNA(IF(ISNA(VLOOKUP($A52,'申込一覧（男）'!$A$4:$X$53,16,FALSE)),VLOOKUP($A52,'申込一覧（女）'!$A$4:$AD$53,16,FALSE),VLOOKUP($A52,'申込一覧（男）'!$A$4:$X$53,16,FALSE)),"")</f>
        <v/>
      </c>
      <c r="M52" s="56" t="str">
        <f>_xlfn.IFNA(IF(ISNA(VLOOKUP($A52,'申込一覧（男）'!$A$4:$X$53,17,FALSE)),VLOOKUP($A52,'申込一覧（女）'!$A$4:$AD$53,17,FALSE),VLOOKUP($A52,'申込一覧（男）'!$A$4:$X$53,17,FALSE)),"")</f>
        <v/>
      </c>
      <c r="N52" s="56" t="str">
        <f>_xlfn.IFNA(IF(ISNA(VLOOKUP($A52,'申込一覧（男）'!$A$4:$X$53,19,FALSE)),VLOOKUP($A52,'申込一覧（女）'!$A$4:$AD$53,19,FALSE),VLOOKUP($A52,'申込一覧（男）'!$A$4:$X$53,19,FALSE)),"")</f>
        <v/>
      </c>
      <c r="O52" s="56" t="str">
        <f>_xlfn.IFNA(IF(ISNA(VLOOKUP($A52,'申込一覧（男）'!$A$4:$X$53,21,FALSE)),VLOOKUP($A52,'申込一覧（女）'!$A$4:$AD$53,21,FALSE),VLOOKUP($A52,'申込一覧（男）'!$A$4:$X$53,21,FALSE)),"")</f>
        <v/>
      </c>
      <c r="P52" s="54" t="str">
        <f>_xlfn.IFNA(IF(ISNA(VLOOKUP($A52,'申込一覧（男）'!$A$4:$X$53,9,FALSE)),VLOOKUP($A52,'申込一覧（女）'!$A$4:$AD$53,9,FALSE),VLOOKUP($A52,'申込一覧（男）'!$A$4:$X$53,9,FALSE)),"")</f>
        <v/>
      </c>
      <c r="Q52" s="329" t="str">
        <f>_xlfn.IFNA(IF(ISNA(VLOOKUP($A52,'申込一覧（男）'!$A$4:$Y$53,23,FALSE)),VLOOKUP($A52,'申込一覧（女）'!$A$4:$AD$53,23,FALSE),VLOOKUP($A52,'申込一覧（男）'!$A$4:$Y$53,23,FALSE)),"")</f>
        <v/>
      </c>
      <c r="R52" s="330" t="s">
        <v>362</v>
      </c>
      <c r="S52" s="59"/>
      <c r="V52" s="41">
        <v>283001</v>
      </c>
      <c r="W52" s="41" t="s">
        <v>157</v>
      </c>
      <c r="X52" s="41" t="s">
        <v>158</v>
      </c>
      <c r="Y52" s="41" t="s">
        <v>159</v>
      </c>
      <c r="Z52" s="40"/>
    </row>
    <row r="53" spans="1:26" ht="20.25" customHeight="1">
      <c r="A53" s="52">
        <v>37</v>
      </c>
      <c r="B53" s="53" t="str">
        <f>_xlfn.IFNA(IF(ISNA(VLOOKUP($A53,'申込一覧（男）'!$A$4:$Y$53,2,FALSE)),VLOOKUP($A53,'申込一覧（女）'!$A$4:$AD$53,2,FALSE),VLOOKUP($A53,'申込一覧（男）'!$A$4:$Y$53,2,FALSE)),"")</f>
        <v/>
      </c>
      <c r="C53" s="327" t="str">
        <f>_xlfn.IFNA(IF(ISNA(VLOOKUP($A53,'申込一覧（男）'!$A$4:$X$53,4,FALSE)),VLOOKUP($A53,'申込一覧（女）'!$A$4:$AD$53,4,FALSE),VLOOKUP($A53,'申込一覧（男）'!$A$4:$X$53,4,FALSE)),"")</f>
        <v/>
      </c>
      <c r="D53" s="328" t="s">
        <v>362</v>
      </c>
      <c r="E53" s="54" t="str">
        <f>_xlfn.IFNA(IF(ISNA(VLOOKUP($A53,'申込一覧（男）'!$A$4:$X$53,5,FALSE)),VLOOKUP($A53,'申込一覧（女）'!$A$4:$AD$53,5,FALSE),VLOOKUP($A53,'申込一覧（男）'!$A$4:$X$53,5,FALSE)),"")</f>
        <v/>
      </c>
      <c r="F53" s="54" t="str">
        <f>_xlfn.IFNA(IF(ISNA(VLOOKUP($A53,'申込一覧（男）'!$A$4:$X$53,7,FALSE)),VLOOKUP($A53,'申込一覧（女）'!$A$4:$AD$53,7,FALSE),VLOOKUP($A53,'申込一覧（男）'!$A$4:$X$53,7,FALSE)),"")</f>
        <v/>
      </c>
      <c r="G53" s="68" t="str">
        <f>_xlfn.IFNA(IF(ISNA(VLOOKUP($A53,'申込一覧（男）'!$A$4:$X$53,3,FALSE)),VLOOKUP($A53,'申込一覧（女）'!$A$4:$AD$53,3,FALSE),VLOOKUP($A53,'申込一覧（男）'!$A$4:$X$53,3,FALSE)),"")</f>
        <v/>
      </c>
      <c r="H53" s="55" t="str">
        <f>_xlfn.IFNA(IF(ISNA(VLOOKUP($A53,'申込一覧（男）'!$A$4:$X$53,8,FALSE)),VLOOKUP($A53,'申込一覧（女）'!$A$4:$AD$53,8,FALSE),VLOOKUP($A53,'申込一覧（男）'!$A$4:$X$53,8,FALSE)),"")</f>
        <v/>
      </c>
      <c r="I53" s="54" t="str">
        <f>_xlfn.IFNA(IF(ISNA(VLOOKUP($A53,'申込一覧（男）'!$A$4:$X$53,10,FALSE)),VLOOKUP($A53,'申込一覧（女）'!$A$4:$AD$53,10,FALSE),VLOOKUP($A53,'申込一覧（男）'!$A$4:$X$53,10,FALSE)),"")</f>
        <v/>
      </c>
      <c r="J53" s="54" t="str">
        <f>_xlfn.IFNA(IF(ISNA(VLOOKUP($A53,'申込一覧（男）'!$A$4:$X$53,12,FALSE)),VLOOKUP($A53,'申込一覧（女）'!$A$4:$AD$53,12,FALSE),VLOOKUP($A53,'申込一覧（男）'!$A$4:$X$53,12,FALSE)),"")</f>
        <v/>
      </c>
      <c r="K53" s="54" t="str">
        <f>_xlfn.IFNA(IF(ISNA(VLOOKUP($A53,'申込一覧（男）'!$A$4:$X$53,14,FALSE)),VLOOKUP($A53,'申込一覧（女）'!$A$4:$AD$53,14,FALSE),VLOOKUP($A53,'申込一覧（男）'!$A$4:$X$53,14,FALSE)),"")</f>
        <v/>
      </c>
      <c r="L53" s="54" t="str">
        <f>_xlfn.IFNA(IF(ISNA(VLOOKUP($A53,'申込一覧（男）'!$A$4:$X$53,16,FALSE)),VLOOKUP($A53,'申込一覧（女）'!$A$4:$AD$53,16,FALSE),VLOOKUP($A53,'申込一覧（男）'!$A$4:$X$53,16,FALSE)),"")</f>
        <v/>
      </c>
      <c r="M53" s="56" t="str">
        <f>_xlfn.IFNA(IF(ISNA(VLOOKUP($A53,'申込一覧（男）'!$A$4:$X$53,17,FALSE)),VLOOKUP($A53,'申込一覧（女）'!$A$4:$AD$53,17,FALSE),VLOOKUP($A53,'申込一覧（男）'!$A$4:$X$53,17,FALSE)),"")</f>
        <v/>
      </c>
      <c r="N53" s="56" t="str">
        <f>_xlfn.IFNA(IF(ISNA(VLOOKUP($A53,'申込一覧（男）'!$A$4:$X$53,19,FALSE)),VLOOKUP($A53,'申込一覧（女）'!$A$4:$AD$53,19,FALSE),VLOOKUP($A53,'申込一覧（男）'!$A$4:$X$53,19,FALSE)),"")</f>
        <v/>
      </c>
      <c r="O53" s="56" t="str">
        <f>_xlfn.IFNA(IF(ISNA(VLOOKUP($A53,'申込一覧（男）'!$A$4:$X$53,21,FALSE)),VLOOKUP($A53,'申込一覧（女）'!$A$4:$AD$53,21,FALSE),VLOOKUP($A53,'申込一覧（男）'!$A$4:$X$53,21,FALSE)),"")</f>
        <v/>
      </c>
      <c r="P53" s="54" t="str">
        <f>_xlfn.IFNA(IF(ISNA(VLOOKUP($A53,'申込一覧（男）'!$A$4:$X$53,9,FALSE)),VLOOKUP($A53,'申込一覧（女）'!$A$4:$AD$53,9,FALSE),VLOOKUP($A53,'申込一覧（男）'!$A$4:$X$53,9,FALSE)),"")</f>
        <v/>
      </c>
      <c r="Q53" s="329" t="str">
        <f>_xlfn.IFNA(IF(ISNA(VLOOKUP($A53,'申込一覧（男）'!$A$4:$Y$53,23,FALSE)),VLOOKUP($A53,'申込一覧（女）'!$A$4:$AD$53,23,FALSE),VLOOKUP($A53,'申込一覧（男）'!$A$4:$Y$53,23,FALSE)),"")</f>
        <v/>
      </c>
      <c r="R53" s="330" t="s">
        <v>362</v>
      </c>
      <c r="S53" s="59"/>
      <c r="V53" s="41">
        <v>293001</v>
      </c>
      <c r="W53" s="41" t="s">
        <v>160</v>
      </c>
      <c r="X53" s="41" t="s">
        <v>161</v>
      </c>
      <c r="Y53" s="41" t="s">
        <v>162</v>
      </c>
      <c r="Z53" s="40"/>
    </row>
    <row r="54" spans="1:26" ht="20.25" customHeight="1">
      <c r="A54" s="52">
        <v>38</v>
      </c>
      <c r="B54" s="53" t="str">
        <f>_xlfn.IFNA(IF(ISNA(VLOOKUP($A54,'申込一覧（男）'!$A$4:$Y$53,2,FALSE)),VLOOKUP($A54,'申込一覧（女）'!$A$4:$AD$53,2,FALSE),VLOOKUP($A54,'申込一覧（男）'!$A$4:$Y$53,2,FALSE)),"")</f>
        <v/>
      </c>
      <c r="C54" s="327" t="str">
        <f>_xlfn.IFNA(IF(ISNA(VLOOKUP($A54,'申込一覧（男）'!$A$4:$X$53,4,FALSE)),VLOOKUP($A54,'申込一覧（女）'!$A$4:$AD$53,4,FALSE),VLOOKUP($A54,'申込一覧（男）'!$A$4:$X$53,4,FALSE)),"")</f>
        <v/>
      </c>
      <c r="D54" s="328" t="s">
        <v>362</v>
      </c>
      <c r="E54" s="54" t="str">
        <f>_xlfn.IFNA(IF(ISNA(VLOOKUP($A54,'申込一覧（男）'!$A$4:$X$53,5,FALSE)),VLOOKUP($A54,'申込一覧（女）'!$A$4:$AD$53,5,FALSE),VLOOKUP($A54,'申込一覧（男）'!$A$4:$X$53,5,FALSE)),"")</f>
        <v/>
      </c>
      <c r="F54" s="54" t="str">
        <f>_xlfn.IFNA(IF(ISNA(VLOOKUP($A54,'申込一覧（男）'!$A$4:$X$53,7,FALSE)),VLOOKUP($A54,'申込一覧（女）'!$A$4:$AD$53,7,FALSE),VLOOKUP($A54,'申込一覧（男）'!$A$4:$X$53,7,FALSE)),"")</f>
        <v/>
      </c>
      <c r="G54" s="68" t="str">
        <f>_xlfn.IFNA(IF(ISNA(VLOOKUP($A54,'申込一覧（男）'!$A$4:$X$53,3,FALSE)),VLOOKUP($A54,'申込一覧（女）'!$A$4:$AD$53,3,FALSE),VLOOKUP($A54,'申込一覧（男）'!$A$4:$X$53,3,FALSE)),"")</f>
        <v/>
      </c>
      <c r="H54" s="55" t="str">
        <f>_xlfn.IFNA(IF(ISNA(VLOOKUP($A54,'申込一覧（男）'!$A$4:$X$53,8,FALSE)),VLOOKUP($A54,'申込一覧（女）'!$A$4:$AD$53,8,FALSE),VLOOKUP($A54,'申込一覧（男）'!$A$4:$X$53,8,FALSE)),"")</f>
        <v/>
      </c>
      <c r="I54" s="54" t="str">
        <f>_xlfn.IFNA(IF(ISNA(VLOOKUP($A54,'申込一覧（男）'!$A$4:$X$53,10,FALSE)),VLOOKUP($A54,'申込一覧（女）'!$A$4:$AD$53,10,FALSE),VLOOKUP($A54,'申込一覧（男）'!$A$4:$X$53,10,FALSE)),"")</f>
        <v/>
      </c>
      <c r="J54" s="54" t="str">
        <f>_xlfn.IFNA(IF(ISNA(VLOOKUP($A54,'申込一覧（男）'!$A$4:$X$53,12,FALSE)),VLOOKUP($A54,'申込一覧（女）'!$A$4:$AD$53,12,FALSE),VLOOKUP($A54,'申込一覧（男）'!$A$4:$X$53,12,FALSE)),"")</f>
        <v/>
      </c>
      <c r="K54" s="54" t="str">
        <f>_xlfn.IFNA(IF(ISNA(VLOOKUP($A54,'申込一覧（男）'!$A$4:$X$53,14,FALSE)),VLOOKUP($A54,'申込一覧（女）'!$A$4:$AD$53,14,FALSE),VLOOKUP($A54,'申込一覧（男）'!$A$4:$X$53,14,FALSE)),"")</f>
        <v/>
      </c>
      <c r="L54" s="54" t="str">
        <f>_xlfn.IFNA(IF(ISNA(VLOOKUP($A54,'申込一覧（男）'!$A$4:$X$53,16,FALSE)),VLOOKUP($A54,'申込一覧（女）'!$A$4:$AD$53,16,FALSE),VLOOKUP($A54,'申込一覧（男）'!$A$4:$X$53,16,FALSE)),"")</f>
        <v/>
      </c>
      <c r="M54" s="56" t="str">
        <f>_xlfn.IFNA(IF(ISNA(VLOOKUP($A54,'申込一覧（男）'!$A$4:$X$53,17,FALSE)),VLOOKUP($A54,'申込一覧（女）'!$A$4:$AD$53,17,FALSE),VLOOKUP($A54,'申込一覧（男）'!$A$4:$X$53,17,FALSE)),"")</f>
        <v/>
      </c>
      <c r="N54" s="56" t="str">
        <f>_xlfn.IFNA(IF(ISNA(VLOOKUP($A54,'申込一覧（男）'!$A$4:$X$53,19,FALSE)),VLOOKUP($A54,'申込一覧（女）'!$A$4:$AD$53,19,FALSE),VLOOKUP($A54,'申込一覧（男）'!$A$4:$X$53,19,FALSE)),"")</f>
        <v/>
      </c>
      <c r="O54" s="56" t="str">
        <f>_xlfn.IFNA(IF(ISNA(VLOOKUP($A54,'申込一覧（男）'!$A$4:$X$53,21,FALSE)),VLOOKUP($A54,'申込一覧（女）'!$A$4:$AD$53,21,FALSE),VLOOKUP($A54,'申込一覧（男）'!$A$4:$X$53,21,FALSE)),"")</f>
        <v/>
      </c>
      <c r="P54" s="54" t="str">
        <f>_xlfn.IFNA(IF(ISNA(VLOOKUP($A54,'申込一覧（男）'!$A$4:$X$53,9,FALSE)),VLOOKUP($A54,'申込一覧（女）'!$A$4:$AD$53,9,FALSE),VLOOKUP($A54,'申込一覧（男）'!$A$4:$X$53,9,FALSE)),"")</f>
        <v/>
      </c>
      <c r="Q54" s="329" t="str">
        <f>_xlfn.IFNA(IF(ISNA(VLOOKUP($A54,'申込一覧（男）'!$A$4:$Y$53,23,FALSE)),VLOOKUP($A54,'申込一覧（女）'!$A$4:$AD$53,23,FALSE),VLOOKUP($A54,'申込一覧（男）'!$A$4:$Y$53,23,FALSE)),"")</f>
        <v/>
      </c>
      <c r="R54" s="330" t="s">
        <v>362</v>
      </c>
      <c r="S54" s="59"/>
      <c r="V54" s="41">
        <v>303001</v>
      </c>
      <c r="W54" s="41" t="s">
        <v>163</v>
      </c>
      <c r="X54" s="41" t="s">
        <v>164</v>
      </c>
      <c r="Y54" s="41" t="s">
        <v>165</v>
      </c>
      <c r="Z54" s="40"/>
    </row>
    <row r="55" spans="1:26" ht="20.25" customHeight="1">
      <c r="A55" s="52">
        <v>39</v>
      </c>
      <c r="B55" s="53" t="str">
        <f>_xlfn.IFNA(IF(ISNA(VLOOKUP($A55,'申込一覧（男）'!$A$4:$Y$53,2,FALSE)),VLOOKUP($A55,'申込一覧（女）'!$A$4:$AD$53,2,FALSE),VLOOKUP($A55,'申込一覧（男）'!$A$4:$Y$53,2,FALSE)),"")</f>
        <v/>
      </c>
      <c r="C55" s="327" t="str">
        <f>_xlfn.IFNA(IF(ISNA(VLOOKUP($A55,'申込一覧（男）'!$A$4:$X$53,4,FALSE)),VLOOKUP($A55,'申込一覧（女）'!$A$4:$AD$53,4,FALSE),VLOOKUP($A55,'申込一覧（男）'!$A$4:$X$53,4,FALSE)),"")</f>
        <v/>
      </c>
      <c r="D55" s="328" t="s">
        <v>362</v>
      </c>
      <c r="E55" s="54" t="str">
        <f>_xlfn.IFNA(IF(ISNA(VLOOKUP($A55,'申込一覧（男）'!$A$4:$X$53,5,FALSE)),VLOOKUP($A55,'申込一覧（女）'!$A$4:$AD$53,5,FALSE),VLOOKUP($A55,'申込一覧（男）'!$A$4:$X$53,5,FALSE)),"")</f>
        <v/>
      </c>
      <c r="F55" s="54" t="str">
        <f>_xlfn.IFNA(IF(ISNA(VLOOKUP($A55,'申込一覧（男）'!$A$4:$X$53,7,FALSE)),VLOOKUP($A55,'申込一覧（女）'!$A$4:$AD$53,7,FALSE),VLOOKUP($A55,'申込一覧（男）'!$A$4:$X$53,7,FALSE)),"")</f>
        <v/>
      </c>
      <c r="G55" s="68" t="str">
        <f>_xlfn.IFNA(IF(ISNA(VLOOKUP($A55,'申込一覧（男）'!$A$4:$X$53,3,FALSE)),VLOOKUP($A55,'申込一覧（女）'!$A$4:$AD$53,3,FALSE),VLOOKUP($A55,'申込一覧（男）'!$A$4:$X$53,3,FALSE)),"")</f>
        <v/>
      </c>
      <c r="H55" s="55" t="str">
        <f>_xlfn.IFNA(IF(ISNA(VLOOKUP($A55,'申込一覧（男）'!$A$4:$X$53,8,FALSE)),VLOOKUP($A55,'申込一覧（女）'!$A$4:$AD$53,8,FALSE),VLOOKUP($A55,'申込一覧（男）'!$A$4:$X$53,8,FALSE)),"")</f>
        <v/>
      </c>
      <c r="I55" s="54" t="str">
        <f>_xlfn.IFNA(IF(ISNA(VLOOKUP($A55,'申込一覧（男）'!$A$4:$X$53,10,FALSE)),VLOOKUP($A55,'申込一覧（女）'!$A$4:$AD$53,10,FALSE),VLOOKUP($A55,'申込一覧（男）'!$A$4:$X$53,10,FALSE)),"")</f>
        <v/>
      </c>
      <c r="J55" s="54" t="str">
        <f>_xlfn.IFNA(IF(ISNA(VLOOKUP($A55,'申込一覧（男）'!$A$4:$X$53,12,FALSE)),VLOOKUP($A55,'申込一覧（女）'!$A$4:$AD$53,12,FALSE),VLOOKUP($A55,'申込一覧（男）'!$A$4:$X$53,12,FALSE)),"")</f>
        <v/>
      </c>
      <c r="K55" s="54" t="str">
        <f>_xlfn.IFNA(IF(ISNA(VLOOKUP($A55,'申込一覧（男）'!$A$4:$X$53,14,FALSE)),VLOOKUP($A55,'申込一覧（女）'!$A$4:$AD$53,14,FALSE),VLOOKUP($A55,'申込一覧（男）'!$A$4:$X$53,14,FALSE)),"")</f>
        <v/>
      </c>
      <c r="L55" s="54" t="str">
        <f>_xlfn.IFNA(IF(ISNA(VLOOKUP($A55,'申込一覧（男）'!$A$4:$X$53,16,FALSE)),VLOOKUP($A55,'申込一覧（女）'!$A$4:$AD$53,16,FALSE),VLOOKUP($A55,'申込一覧（男）'!$A$4:$X$53,16,FALSE)),"")</f>
        <v/>
      </c>
      <c r="M55" s="56" t="str">
        <f>_xlfn.IFNA(IF(ISNA(VLOOKUP($A55,'申込一覧（男）'!$A$4:$X$53,17,FALSE)),VLOOKUP($A55,'申込一覧（女）'!$A$4:$AD$53,17,FALSE),VLOOKUP($A55,'申込一覧（男）'!$A$4:$X$53,17,FALSE)),"")</f>
        <v/>
      </c>
      <c r="N55" s="56" t="str">
        <f>_xlfn.IFNA(IF(ISNA(VLOOKUP($A55,'申込一覧（男）'!$A$4:$X$53,19,FALSE)),VLOOKUP($A55,'申込一覧（女）'!$A$4:$AD$53,19,FALSE),VLOOKUP($A55,'申込一覧（男）'!$A$4:$X$53,19,FALSE)),"")</f>
        <v/>
      </c>
      <c r="O55" s="56" t="str">
        <f>_xlfn.IFNA(IF(ISNA(VLOOKUP($A55,'申込一覧（男）'!$A$4:$X$53,21,FALSE)),VLOOKUP($A55,'申込一覧（女）'!$A$4:$AD$53,21,FALSE),VLOOKUP($A55,'申込一覧（男）'!$A$4:$X$53,21,FALSE)),"")</f>
        <v/>
      </c>
      <c r="P55" s="54" t="str">
        <f>_xlfn.IFNA(IF(ISNA(VLOOKUP($A55,'申込一覧（男）'!$A$4:$X$53,9,FALSE)),VLOOKUP($A55,'申込一覧（女）'!$A$4:$AD$53,9,FALSE),VLOOKUP($A55,'申込一覧（男）'!$A$4:$X$53,9,FALSE)),"")</f>
        <v/>
      </c>
      <c r="Q55" s="329" t="str">
        <f>_xlfn.IFNA(IF(ISNA(VLOOKUP($A55,'申込一覧（男）'!$A$4:$Y$53,23,FALSE)),VLOOKUP($A55,'申込一覧（女）'!$A$4:$AD$53,23,FALSE),VLOOKUP($A55,'申込一覧（男）'!$A$4:$Y$53,23,FALSE)),"")</f>
        <v/>
      </c>
      <c r="R55" s="330" t="s">
        <v>362</v>
      </c>
      <c r="S55" s="59"/>
      <c r="V55" s="41">
        <v>273101</v>
      </c>
      <c r="W55" s="41" t="s">
        <v>166</v>
      </c>
      <c r="X55" s="41" t="s">
        <v>167</v>
      </c>
      <c r="Y55" s="41" t="s">
        <v>168</v>
      </c>
      <c r="Z55" s="40"/>
    </row>
    <row r="56" spans="1:26" ht="20.25" customHeight="1">
      <c r="A56" s="52">
        <v>40</v>
      </c>
      <c r="B56" s="53" t="str">
        <f>_xlfn.IFNA(IF(ISNA(VLOOKUP($A56,'申込一覧（男）'!$A$4:$Y$53,2,FALSE)),VLOOKUP($A56,'申込一覧（女）'!$A$4:$AD$53,2,FALSE),VLOOKUP($A56,'申込一覧（男）'!$A$4:$Y$53,2,FALSE)),"")</f>
        <v/>
      </c>
      <c r="C56" s="327" t="str">
        <f>_xlfn.IFNA(IF(ISNA(VLOOKUP($A56,'申込一覧（男）'!$A$4:$X$53,4,FALSE)),VLOOKUP($A56,'申込一覧（女）'!$A$4:$AD$53,4,FALSE),VLOOKUP($A56,'申込一覧（男）'!$A$4:$X$53,4,FALSE)),"")</f>
        <v/>
      </c>
      <c r="D56" s="328" t="s">
        <v>362</v>
      </c>
      <c r="E56" s="54" t="str">
        <f>_xlfn.IFNA(IF(ISNA(VLOOKUP($A56,'申込一覧（男）'!$A$4:$X$53,5,FALSE)),VLOOKUP($A56,'申込一覧（女）'!$A$4:$AD$53,5,FALSE),VLOOKUP($A56,'申込一覧（男）'!$A$4:$X$53,5,FALSE)),"")</f>
        <v/>
      </c>
      <c r="F56" s="54" t="str">
        <f>_xlfn.IFNA(IF(ISNA(VLOOKUP($A56,'申込一覧（男）'!$A$4:$X$53,7,FALSE)),VLOOKUP($A56,'申込一覧（女）'!$A$4:$AD$53,7,FALSE),VLOOKUP($A56,'申込一覧（男）'!$A$4:$X$53,7,FALSE)),"")</f>
        <v/>
      </c>
      <c r="G56" s="68" t="str">
        <f>_xlfn.IFNA(IF(ISNA(VLOOKUP($A56,'申込一覧（男）'!$A$4:$X$53,3,FALSE)),VLOOKUP($A56,'申込一覧（女）'!$A$4:$AD$53,3,FALSE),VLOOKUP($A56,'申込一覧（男）'!$A$4:$X$53,3,FALSE)),"")</f>
        <v/>
      </c>
      <c r="H56" s="55" t="str">
        <f>_xlfn.IFNA(IF(ISNA(VLOOKUP($A56,'申込一覧（男）'!$A$4:$X$53,8,FALSE)),VLOOKUP($A56,'申込一覧（女）'!$A$4:$AD$53,8,FALSE),VLOOKUP($A56,'申込一覧（男）'!$A$4:$X$53,8,FALSE)),"")</f>
        <v/>
      </c>
      <c r="I56" s="54" t="str">
        <f>_xlfn.IFNA(IF(ISNA(VLOOKUP($A56,'申込一覧（男）'!$A$4:$X$53,10,FALSE)),VLOOKUP($A56,'申込一覧（女）'!$A$4:$AD$53,10,FALSE),VLOOKUP($A56,'申込一覧（男）'!$A$4:$X$53,10,FALSE)),"")</f>
        <v/>
      </c>
      <c r="J56" s="54" t="str">
        <f>_xlfn.IFNA(IF(ISNA(VLOOKUP($A56,'申込一覧（男）'!$A$4:$X$53,12,FALSE)),VLOOKUP($A56,'申込一覧（女）'!$A$4:$AD$53,12,FALSE),VLOOKUP($A56,'申込一覧（男）'!$A$4:$X$53,12,FALSE)),"")</f>
        <v/>
      </c>
      <c r="K56" s="54" t="str">
        <f>_xlfn.IFNA(IF(ISNA(VLOOKUP($A56,'申込一覧（男）'!$A$4:$X$53,14,FALSE)),VLOOKUP($A56,'申込一覧（女）'!$A$4:$AD$53,14,FALSE),VLOOKUP($A56,'申込一覧（男）'!$A$4:$X$53,14,FALSE)),"")</f>
        <v/>
      </c>
      <c r="L56" s="54" t="str">
        <f>_xlfn.IFNA(IF(ISNA(VLOOKUP($A56,'申込一覧（男）'!$A$4:$X$53,16,FALSE)),VLOOKUP($A56,'申込一覧（女）'!$A$4:$AD$53,16,FALSE),VLOOKUP($A56,'申込一覧（男）'!$A$4:$X$53,16,FALSE)),"")</f>
        <v/>
      </c>
      <c r="M56" s="56" t="str">
        <f>_xlfn.IFNA(IF(ISNA(VLOOKUP($A56,'申込一覧（男）'!$A$4:$X$53,17,FALSE)),VLOOKUP($A56,'申込一覧（女）'!$A$4:$AD$53,17,FALSE),VLOOKUP($A56,'申込一覧（男）'!$A$4:$X$53,17,FALSE)),"")</f>
        <v/>
      </c>
      <c r="N56" s="56" t="str">
        <f>_xlfn.IFNA(IF(ISNA(VLOOKUP($A56,'申込一覧（男）'!$A$4:$X$53,19,FALSE)),VLOOKUP($A56,'申込一覧（女）'!$A$4:$AD$53,19,FALSE),VLOOKUP($A56,'申込一覧（男）'!$A$4:$X$53,19,FALSE)),"")</f>
        <v/>
      </c>
      <c r="O56" s="56" t="str">
        <f>_xlfn.IFNA(IF(ISNA(VLOOKUP($A56,'申込一覧（男）'!$A$4:$X$53,21,FALSE)),VLOOKUP($A56,'申込一覧（女）'!$A$4:$AD$53,21,FALSE),VLOOKUP($A56,'申込一覧（男）'!$A$4:$X$53,21,FALSE)),"")</f>
        <v/>
      </c>
      <c r="P56" s="54" t="str">
        <f>_xlfn.IFNA(IF(ISNA(VLOOKUP($A56,'申込一覧（男）'!$A$4:$X$53,9,FALSE)),VLOOKUP($A56,'申込一覧（女）'!$A$4:$AD$53,9,FALSE),VLOOKUP($A56,'申込一覧（男）'!$A$4:$X$53,9,FALSE)),"")</f>
        <v/>
      </c>
      <c r="Q56" s="329" t="str">
        <f>_xlfn.IFNA(IF(ISNA(VLOOKUP($A56,'申込一覧（男）'!$A$4:$Y$53,23,FALSE)),VLOOKUP($A56,'申込一覧（女）'!$A$4:$AD$53,23,FALSE),VLOOKUP($A56,'申込一覧（男）'!$A$4:$Y$53,23,FALSE)),"")</f>
        <v/>
      </c>
      <c r="R56" s="330" t="s">
        <v>362</v>
      </c>
      <c r="S56" s="59"/>
      <c r="V56" s="41">
        <v>283101</v>
      </c>
      <c r="W56" s="41" t="s">
        <v>169</v>
      </c>
      <c r="X56" s="41" t="s">
        <v>170</v>
      </c>
      <c r="Y56" s="41" t="s">
        <v>171</v>
      </c>
      <c r="Z56" s="40"/>
    </row>
    <row r="57" spans="1:26" ht="20.25" customHeight="1">
      <c r="A57" s="52">
        <v>41</v>
      </c>
      <c r="B57" s="53" t="str">
        <f>_xlfn.IFNA(IF(ISNA(VLOOKUP($A57,'申込一覧（男）'!$A$4:$Y$53,2,FALSE)),VLOOKUP($A57,'申込一覧（女）'!$A$4:$AD$53,2,FALSE),VLOOKUP($A57,'申込一覧（男）'!$A$4:$Y$53,2,FALSE)),"")</f>
        <v/>
      </c>
      <c r="C57" s="327" t="str">
        <f>_xlfn.IFNA(IF(ISNA(VLOOKUP($A57,'申込一覧（男）'!$A$4:$X$53,4,FALSE)),VLOOKUP($A57,'申込一覧（女）'!$A$4:$AD$53,4,FALSE),VLOOKUP($A57,'申込一覧（男）'!$A$4:$X$53,4,FALSE)),"")</f>
        <v/>
      </c>
      <c r="D57" s="328" t="s">
        <v>362</v>
      </c>
      <c r="E57" s="54" t="str">
        <f>_xlfn.IFNA(IF(ISNA(VLOOKUP($A57,'申込一覧（男）'!$A$4:$X$53,5,FALSE)),VLOOKUP($A57,'申込一覧（女）'!$A$4:$AD$53,5,FALSE),VLOOKUP($A57,'申込一覧（男）'!$A$4:$X$53,5,FALSE)),"")</f>
        <v/>
      </c>
      <c r="F57" s="54" t="str">
        <f>_xlfn.IFNA(IF(ISNA(VLOOKUP($A57,'申込一覧（男）'!$A$4:$X$53,7,FALSE)),VLOOKUP($A57,'申込一覧（女）'!$A$4:$AD$53,7,FALSE),VLOOKUP($A57,'申込一覧（男）'!$A$4:$X$53,7,FALSE)),"")</f>
        <v/>
      </c>
      <c r="G57" s="68" t="str">
        <f>_xlfn.IFNA(IF(ISNA(VLOOKUP($A57,'申込一覧（男）'!$A$4:$X$53,3,FALSE)),VLOOKUP($A57,'申込一覧（女）'!$A$4:$AD$53,3,FALSE),VLOOKUP($A57,'申込一覧（男）'!$A$4:$X$53,3,FALSE)),"")</f>
        <v/>
      </c>
      <c r="H57" s="55" t="str">
        <f>_xlfn.IFNA(IF(ISNA(VLOOKUP($A57,'申込一覧（男）'!$A$4:$X$53,8,FALSE)),VLOOKUP($A57,'申込一覧（女）'!$A$4:$AD$53,8,FALSE),VLOOKUP($A57,'申込一覧（男）'!$A$4:$X$53,8,FALSE)),"")</f>
        <v/>
      </c>
      <c r="I57" s="54" t="str">
        <f>_xlfn.IFNA(IF(ISNA(VLOOKUP($A57,'申込一覧（男）'!$A$4:$X$53,10,FALSE)),VLOOKUP($A57,'申込一覧（女）'!$A$4:$AD$53,10,FALSE),VLOOKUP($A57,'申込一覧（男）'!$A$4:$X$53,10,FALSE)),"")</f>
        <v/>
      </c>
      <c r="J57" s="54" t="str">
        <f>_xlfn.IFNA(IF(ISNA(VLOOKUP($A57,'申込一覧（男）'!$A$4:$X$53,12,FALSE)),VLOOKUP($A57,'申込一覧（女）'!$A$4:$AD$53,12,FALSE),VLOOKUP($A57,'申込一覧（男）'!$A$4:$X$53,12,FALSE)),"")</f>
        <v/>
      </c>
      <c r="K57" s="54" t="str">
        <f>_xlfn.IFNA(IF(ISNA(VLOOKUP($A57,'申込一覧（男）'!$A$4:$X$53,14,FALSE)),VLOOKUP($A57,'申込一覧（女）'!$A$4:$AD$53,14,FALSE),VLOOKUP($A57,'申込一覧（男）'!$A$4:$X$53,14,FALSE)),"")</f>
        <v/>
      </c>
      <c r="L57" s="54" t="str">
        <f>_xlfn.IFNA(IF(ISNA(VLOOKUP($A57,'申込一覧（男）'!$A$4:$X$53,16,FALSE)),VLOOKUP($A57,'申込一覧（女）'!$A$4:$AD$53,16,FALSE),VLOOKUP($A57,'申込一覧（男）'!$A$4:$X$53,16,FALSE)),"")</f>
        <v/>
      </c>
      <c r="M57" s="56" t="str">
        <f>_xlfn.IFNA(IF(ISNA(VLOOKUP($A57,'申込一覧（男）'!$A$4:$X$53,17,FALSE)),VLOOKUP($A57,'申込一覧（女）'!$A$4:$AD$53,17,FALSE),VLOOKUP($A57,'申込一覧（男）'!$A$4:$X$53,17,FALSE)),"")</f>
        <v/>
      </c>
      <c r="N57" s="56" t="str">
        <f>_xlfn.IFNA(IF(ISNA(VLOOKUP($A57,'申込一覧（男）'!$A$4:$X$53,19,FALSE)),VLOOKUP($A57,'申込一覧（女）'!$A$4:$AD$53,19,FALSE),VLOOKUP($A57,'申込一覧（男）'!$A$4:$X$53,19,FALSE)),"")</f>
        <v/>
      </c>
      <c r="O57" s="56" t="str">
        <f>_xlfn.IFNA(IF(ISNA(VLOOKUP($A57,'申込一覧（男）'!$A$4:$X$53,21,FALSE)),VLOOKUP($A57,'申込一覧（女）'!$A$4:$AD$53,21,FALSE),VLOOKUP($A57,'申込一覧（男）'!$A$4:$X$53,21,FALSE)),"")</f>
        <v/>
      </c>
      <c r="P57" s="54" t="str">
        <f>_xlfn.IFNA(IF(ISNA(VLOOKUP($A57,'申込一覧（男）'!$A$4:$X$53,9,FALSE)),VLOOKUP($A57,'申込一覧（女）'!$A$4:$AD$53,9,FALSE),VLOOKUP($A57,'申込一覧（男）'!$A$4:$X$53,9,FALSE)),"")</f>
        <v/>
      </c>
      <c r="Q57" s="329" t="str">
        <f>_xlfn.IFNA(IF(ISNA(VLOOKUP($A57,'申込一覧（男）'!$A$4:$Y$53,23,FALSE)),VLOOKUP($A57,'申込一覧（女）'!$A$4:$AD$53,23,FALSE),VLOOKUP($A57,'申込一覧（男）'!$A$4:$Y$53,23,FALSE)),"")</f>
        <v/>
      </c>
      <c r="R57" s="330" t="s">
        <v>362</v>
      </c>
      <c r="S57" s="59"/>
      <c r="V57" s="41">
        <v>243501</v>
      </c>
      <c r="W57" s="41" t="s">
        <v>172</v>
      </c>
      <c r="X57" s="41" t="s">
        <v>173</v>
      </c>
      <c r="Y57" s="41" t="s">
        <v>174</v>
      </c>
      <c r="Z57" s="40"/>
    </row>
    <row r="58" spans="1:26" ht="20.25" customHeight="1">
      <c r="A58" s="52">
        <v>42</v>
      </c>
      <c r="B58" s="53" t="str">
        <f>_xlfn.IFNA(IF(ISNA(VLOOKUP($A58,'申込一覧（男）'!$A$4:$Y$53,2,FALSE)),VLOOKUP($A58,'申込一覧（女）'!$A$4:$AD$53,2,FALSE),VLOOKUP($A58,'申込一覧（男）'!$A$4:$Y$53,2,FALSE)),"")</f>
        <v/>
      </c>
      <c r="C58" s="327" t="str">
        <f>_xlfn.IFNA(IF(ISNA(VLOOKUP($A58,'申込一覧（男）'!$A$4:$X$53,4,FALSE)),VLOOKUP($A58,'申込一覧（女）'!$A$4:$AD$53,4,FALSE),VLOOKUP($A58,'申込一覧（男）'!$A$4:$X$53,4,FALSE)),"")</f>
        <v/>
      </c>
      <c r="D58" s="328" t="s">
        <v>362</v>
      </c>
      <c r="E58" s="54" t="str">
        <f>_xlfn.IFNA(IF(ISNA(VLOOKUP($A58,'申込一覧（男）'!$A$4:$X$53,5,FALSE)),VLOOKUP($A58,'申込一覧（女）'!$A$4:$AD$53,5,FALSE),VLOOKUP($A58,'申込一覧（男）'!$A$4:$X$53,5,FALSE)),"")</f>
        <v/>
      </c>
      <c r="F58" s="54" t="str">
        <f>_xlfn.IFNA(IF(ISNA(VLOOKUP($A58,'申込一覧（男）'!$A$4:$X$53,7,FALSE)),VLOOKUP($A58,'申込一覧（女）'!$A$4:$AD$53,7,FALSE),VLOOKUP($A58,'申込一覧（男）'!$A$4:$X$53,7,FALSE)),"")</f>
        <v/>
      </c>
      <c r="G58" s="68" t="str">
        <f>_xlfn.IFNA(IF(ISNA(VLOOKUP($A58,'申込一覧（男）'!$A$4:$X$53,3,FALSE)),VLOOKUP($A58,'申込一覧（女）'!$A$4:$AD$53,3,FALSE),VLOOKUP($A58,'申込一覧（男）'!$A$4:$X$53,3,FALSE)),"")</f>
        <v/>
      </c>
      <c r="H58" s="55" t="str">
        <f>_xlfn.IFNA(IF(ISNA(VLOOKUP($A58,'申込一覧（男）'!$A$4:$X$53,8,FALSE)),VLOOKUP($A58,'申込一覧（女）'!$A$4:$AD$53,8,FALSE),VLOOKUP($A58,'申込一覧（男）'!$A$4:$X$53,8,FALSE)),"")</f>
        <v/>
      </c>
      <c r="I58" s="54" t="str">
        <f>_xlfn.IFNA(IF(ISNA(VLOOKUP($A58,'申込一覧（男）'!$A$4:$X$53,10,FALSE)),VLOOKUP($A58,'申込一覧（女）'!$A$4:$AD$53,10,FALSE),VLOOKUP($A58,'申込一覧（男）'!$A$4:$X$53,10,FALSE)),"")</f>
        <v/>
      </c>
      <c r="J58" s="54" t="str">
        <f>_xlfn.IFNA(IF(ISNA(VLOOKUP($A58,'申込一覧（男）'!$A$4:$X$53,12,FALSE)),VLOOKUP($A58,'申込一覧（女）'!$A$4:$AD$53,12,FALSE),VLOOKUP($A58,'申込一覧（男）'!$A$4:$X$53,12,FALSE)),"")</f>
        <v/>
      </c>
      <c r="K58" s="54" t="str">
        <f>_xlfn.IFNA(IF(ISNA(VLOOKUP($A58,'申込一覧（男）'!$A$4:$X$53,14,FALSE)),VLOOKUP($A58,'申込一覧（女）'!$A$4:$AD$53,14,FALSE),VLOOKUP($A58,'申込一覧（男）'!$A$4:$X$53,14,FALSE)),"")</f>
        <v/>
      </c>
      <c r="L58" s="54" t="str">
        <f>_xlfn.IFNA(IF(ISNA(VLOOKUP($A58,'申込一覧（男）'!$A$4:$X$53,16,FALSE)),VLOOKUP($A58,'申込一覧（女）'!$A$4:$AD$53,16,FALSE),VLOOKUP($A58,'申込一覧（男）'!$A$4:$X$53,16,FALSE)),"")</f>
        <v/>
      </c>
      <c r="M58" s="56" t="str">
        <f>_xlfn.IFNA(IF(ISNA(VLOOKUP($A58,'申込一覧（男）'!$A$4:$X$53,17,FALSE)),VLOOKUP($A58,'申込一覧（女）'!$A$4:$AD$53,17,FALSE),VLOOKUP($A58,'申込一覧（男）'!$A$4:$X$53,17,FALSE)),"")</f>
        <v/>
      </c>
      <c r="N58" s="56" t="str">
        <f>_xlfn.IFNA(IF(ISNA(VLOOKUP($A58,'申込一覧（男）'!$A$4:$X$53,19,FALSE)),VLOOKUP($A58,'申込一覧（女）'!$A$4:$AD$53,19,FALSE),VLOOKUP($A58,'申込一覧（男）'!$A$4:$X$53,19,FALSE)),"")</f>
        <v/>
      </c>
      <c r="O58" s="56" t="str">
        <f>_xlfn.IFNA(IF(ISNA(VLOOKUP($A58,'申込一覧（男）'!$A$4:$X$53,21,FALSE)),VLOOKUP($A58,'申込一覧（女）'!$A$4:$AD$53,21,FALSE),VLOOKUP($A58,'申込一覧（男）'!$A$4:$X$53,21,FALSE)),"")</f>
        <v/>
      </c>
      <c r="P58" s="54" t="str">
        <f>_xlfn.IFNA(IF(ISNA(VLOOKUP($A58,'申込一覧（男）'!$A$4:$X$53,9,FALSE)),VLOOKUP($A58,'申込一覧（女）'!$A$4:$AD$53,9,FALSE),VLOOKUP($A58,'申込一覧（男）'!$A$4:$X$53,9,FALSE)),"")</f>
        <v/>
      </c>
      <c r="Q58" s="329" t="str">
        <f>_xlfn.IFNA(IF(ISNA(VLOOKUP($A58,'申込一覧（男）'!$A$4:$Y$53,23,FALSE)),VLOOKUP($A58,'申込一覧（女）'!$A$4:$AD$53,23,FALSE),VLOOKUP($A58,'申込一覧（男）'!$A$4:$Y$53,23,FALSE)),"")</f>
        <v/>
      </c>
      <c r="R58" s="330" t="s">
        <v>362</v>
      </c>
      <c r="S58" s="59"/>
      <c r="V58" s="41">
        <v>313001</v>
      </c>
      <c r="W58" s="41" t="s">
        <v>175</v>
      </c>
      <c r="X58" s="41" t="s">
        <v>176</v>
      </c>
      <c r="Y58" s="41" t="s">
        <v>177</v>
      </c>
      <c r="Z58" s="40"/>
    </row>
    <row r="59" spans="1:26" ht="20.25" customHeight="1">
      <c r="A59" s="52">
        <v>43</v>
      </c>
      <c r="B59" s="53" t="str">
        <f>_xlfn.IFNA(IF(ISNA(VLOOKUP($A59,'申込一覧（男）'!$A$4:$Y$53,2,FALSE)),VLOOKUP($A59,'申込一覧（女）'!$A$4:$AD$53,2,FALSE),VLOOKUP($A59,'申込一覧（男）'!$A$4:$Y$53,2,FALSE)),"")</f>
        <v/>
      </c>
      <c r="C59" s="327" t="str">
        <f>_xlfn.IFNA(IF(ISNA(VLOOKUP($A59,'申込一覧（男）'!$A$4:$X$53,4,FALSE)),VLOOKUP($A59,'申込一覧（女）'!$A$4:$AD$53,4,FALSE),VLOOKUP($A59,'申込一覧（男）'!$A$4:$X$53,4,FALSE)),"")</f>
        <v/>
      </c>
      <c r="D59" s="328" t="s">
        <v>362</v>
      </c>
      <c r="E59" s="54" t="str">
        <f>_xlfn.IFNA(IF(ISNA(VLOOKUP($A59,'申込一覧（男）'!$A$4:$X$53,5,FALSE)),VLOOKUP($A59,'申込一覧（女）'!$A$4:$AD$53,5,FALSE),VLOOKUP($A59,'申込一覧（男）'!$A$4:$X$53,5,FALSE)),"")</f>
        <v/>
      </c>
      <c r="F59" s="54" t="str">
        <f>_xlfn.IFNA(IF(ISNA(VLOOKUP($A59,'申込一覧（男）'!$A$4:$X$53,7,FALSE)),VLOOKUP($A59,'申込一覧（女）'!$A$4:$AD$53,7,FALSE),VLOOKUP($A59,'申込一覧（男）'!$A$4:$X$53,7,FALSE)),"")</f>
        <v/>
      </c>
      <c r="G59" s="68" t="str">
        <f>_xlfn.IFNA(IF(ISNA(VLOOKUP($A59,'申込一覧（男）'!$A$4:$X$53,3,FALSE)),VLOOKUP($A59,'申込一覧（女）'!$A$4:$AD$53,3,FALSE),VLOOKUP($A59,'申込一覧（男）'!$A$4:$X$53,3,FALSE)),"")</f>
        <v/>
      </c>
      <c r="H59" s="55" t="str">
        <f>_xlfn.IFNA(IF(ISNA(VLOOKUP($A59,'申込一覧（男）'!$A$4:$X$53,8,FALSE)),VLOOKUP($A59,'申込一覧（女）'!$A$4:$AD$53,8,FALSE),VLOOKUP($A59,'申込一覧（男）'!$A$4:$X$53,8,FALSE)),"")</f>
        <v/>
      </c>
      <c r="I59" s="54" t="str">
        <f>_xlfn.IFNA(IF(ISNA(VLOOKUP($A59,'申込一覧（男）'!$A$4:$X$53,10,FALSE)),VLOOKUP($A59,'申込一覧（女）'!$A$4:$AD$53,10,FALSE),VLOOKUP($A59,'申込一覧（男）'!$A$4:$X$53,10,FALSE)),"")</f>
        <v/>
      </c>
      <c r="J59" s="54" t="str">
        <f>_xlfn.IFNA(IF(ISNA(VLOOKUP($A59,'申込一覧（男）'!$A$4:$X$53,12,FALSE)),VLOOKUP($A59,'申込一覧（女）'!$A$4:$AD$53,12,FALSE),VLOOKUP($A59,'申込一覧（男）'!$A$4:$X$53,12,FALSE)),"")</f>
        <v/>
      </c>
      <c r="K59" s="54" t="str">
        <f>_xlfn.IFNA(IF(ISNA(VLOOKUP($A59,'申込一覧（男）'!$A$4:$X$53,14,FALSE)),VLOOKUP($A59,'申込一覧（女）'!$A$4:$AD$53,14,FALSE),VLOOKUP($A59,'申込一覧（男）'!$A$4:$X$53,14,FALSE)),"")</f>
        <v/>
      </c>
      <c r="L59" s="54" t="str">
        <f>_xlfn.IFNA(IF(ISNA(VLOOKUP($A59,'申込一覧（男）'!$A$4:$X$53,16,FALSE)),VLOOKUP($A59,'申込一覧（女）'!$A$4:$AD$53,16,FALSE),VLOOKUP($A59,'申込一覧（男）'!$A$4:$X$53,16,FALSE)),"")</f>
        <v/>
      </c>
      <c r="M59" s="56" t="str">
        <f>_xlfn.IFNA(IF(ISNA(VLOOKUP($A59,'申込一覧（男）'!$A$4:$X$53,17,FALSE)),VLOOKUP($A59,'申込一覧（女）'!$A$4:$AD$53,17,FALSE),VLOOKUP($A59,'申込一覧（男）'!$A$4:$X$53,17,FALSE)),"")</f>
        <v/>
      </c>
      <c r="N59" s="56" t="str">
        <f>_xlfn.IFNA(IF(ISNA(VLOOKUP($A59,'申込一覧（男）'!$A$4:$X$53,19,FALSE)),VLOOKUP($A59,'申込一覧（女）'!$A$4:$AD$53,19,FALSE),VLOOKUP($A59,'申込一覧（男）'!$A$4:$X$53,19,FALSE)),"")</f>
        <v/>
      </c>
      <c r="O59" s="56" t="str">
        <f>_xlfn.IFNA(IF(ISNA(VLOOKUP($A59,'申込一覧（男）'!$A$4:$X$53,21,FALSE)),VLOOKUP($A59,'申込一覧（女）'!$A$4:$AD$53,21,FALSE),VLOOKUP($A59,'申込一覧（男）'!$A$4:$X$53,21,FALSE)),"")</f>
        <v/>
      </c>
      <c r="P59" s="54" t="str">
        <f>_xlfn.IFNA(IF(ISNA(VLOOKUP($A59,'申込一覧（男）'!$A$4:$X$53,9,FALSE)),VLOOKUP($A59,'申込一覧（女）'!$A$4:$AD$53,9,FALSE),VLOOKUP($A59,'申込一覧（男）'!$A$4:$X$53,9,FALSE)),"")</f>
        <v/>
      </c>
      <c r="Q59" s="329" t="str">
        <f>_xlfn.IFNA(IF(ISNA(VLOOKUP($A59,'申込一覧（男）'!$A$4:$Y$53,23,FALSE)),VLOOKUP($A59,'申込一覧（女）'!$A$4:$AD$53,23,FALSE),VLOOKUP($A59,'申込一覧（男）'!$A$4:$Y$53,23,FALSE)),"")</f>
        <v/>
      </c>
      <c r="R59" s="330" t="s">
        <v>362</v>
      </c>
      <c r="S59" s="59"/>
      <c r="V59" s="41">
        <v>323001</v>
      </c>
      <c r="W59" s="41" t="s">
        <v>178</v>
      </c>
      <c r="X59" s="41" t="s">
        <v>179</v>
      </c>
      <c r="Y59" s="41" t="s">
        <v>180</v>
      </c>
      <c r="Z59" s="40"/>
    </row>
    <row r="60" spans="1:26" ht="20.25" customHeight="1">
      <c r="A60" s="52">
        <v>44</v>
      </c>
      <c r="B60" s="53" t="str">
        <f>_xlfn.IFNA(IF(ISNA(VLOOKUP($A60,'申込一覧（男）'!$A$4:$Y$53,2,FALSE)),VLOOKUP($A60,'申込一覧（女）'!$A$4:$AD$53,2,FALSE),VLOOKUP($A60,'申込一覧（男）'!$A$4:$Y$53,2,FALSE)),"")</f>
        <v/>
      </c>
      <c r="C60" s="327" t="str">
        <f>_xlfn.IFNA(IF(ISNA(VLOOKUP($A60,'申込一覧（男）'!$A$4:$X$53,4,FALSE)),VLOOKUP($A60,'申込一覧（女）'!$A$4:$AD$53,4,FALSE),VLOOKUP($A60,'申込一覧（男）'!$A$4:$X$53,4,FALSE)),"")</f>
        <v/>
      </c>
      <c r="D60" s="328" t="s">
        <v>362</v>
      </c>
      <c r="E60" s="54" t="str">
        <f>_xlfn.IFNA(IF(ISNA(VLOOKUP($A60,'申込一覧（男）'!$A$4:$X$53,5,FALSE)),VLOOKUP($A60,'申込一覧（女）'!$A$4:$AD$53,5,FALSE),VLOOKUP($A60,'申込一覧（男）'!$A$4:$X$53,5,FALSE)),"")</f>
        <v/>
      </c>
      <c r="F60" s="54" t="str">
        <f>_xlfn.IFNA(IF(ISNA(VLOOKUP($A60,'申込一覧（男）'!$A$4:$X$53,7,FALSE)),VLOOKUP($A60,'申込一覧（女）'!$A$4:$AD$53,7,FALSE),VLOOKUP($A60,'申込一覧（男）'!$A$4:$X$53,7,FALSE)),"")</f>
        <v/>
      </c>
      <c r="G60" s="68" t="str">
        <f>_xlfn.IFNA(IF(ISNA(VLOOKUP($A60,'申込一覧（男）'!$A$4:$X$53,3,FALSE)),VLOOKUP($A60,'申込一覧（女）'!$A$4:$AD$53,3,FALSE),VLOOKUP($A60,'申込一覧（男）'!$A$4:$X$53,3,FALSE)),"")</f>
        <v/>
      </c>
      <c r="H60" s="55" t="str">
        <f>_xlfn.IFNA(IF(ISNA(VLOOKUP($A60,'申込一覧（男）'!$A$4:$X$53,8,FALSE)),VLOOKUP($A60,'申込一覧（女）'!$A$4:$AD$53,8,FALSE),VLOOKUP($A60,'申込一覧（男）'!$A$4:$X$53,8,FALSE)),"")</f>
        <v/>
      </c>
      <c r="I60" s="54" t="str">
        <f>_xlfn.IFNA(IF(ISNA(VLOOKUP($A60,'申込一覧（男）'!$A$4:$X$53,10,FALSE)),VLOOKUP($A60,'申込一覧（女）'!$A$4:$AD$53,10,FALSE),VLOOKUP($A60,'申込一覧（男）'!$A$4:$X$53,10,FALSE)),"")</f>
        <v/>
      </c>
      <c r="J60" s="54" t="str">
        <f>_xlfn.IFNA(IF(ISNA(VLOOKUP($A60,'申込一覧（男）'!$A$4:$X$53,12,FALSE)),VLOOKUP($A60,'申込一覧（女）'!$A$4:$AD$53,12,FALSE),VLOOKUP($A60,'申込一覧（男）'!$A$4:$X$53,12,FALSE)),"")</f>
        <v/>
      </c>
      <c r="K60" s="54" t="str">
        <f>_xlfn.IFNA(IF(ISNA(VLOOKUP($A60,'申込一覧（男）'!$A$4:$X$53,14,FALSE)),VLOOKUP($A60,'申込一覧（女）'!$A$4:$AD$53,14,FALSE),VLOOKUP($A60,'申込一覧（男）'!$A$4:$X$53,14,FALSE)),"")</f>
        <v/>
      </c>
      <c r="L60" s="54" t="str">
        <f>_xlfn.IFNA(IF(ISNA(VLOOKUP($A60,'申込一覧（男）'!$A$4:$X$53,16,FALSE)),VLOOKUP($A60,'申込一覧（女）'!$A$4:$AD$53,16,FALSE),VLOOKUP($A60,'申込一覧（男）'!$A$4:$X$53,16,FALSE)),"")</f>
        <v/>
      </c>
      <c r="M60" s="56" t="str">
        <f>_xlfn.IFNA(IF(ISNA(VLOOKUP($A60,'申込一覧（男）'!$A$4:$X$53,17,FALSE)),VLOOKUP($A60,'申込一覧（女）'!$A$4:$AD$53,17,FALSE),VLOOKUP($A60,'申込一覧（男）'!$A$4:$X$53,17,FALSE)),"")</f>
        <v/>
      </c>
      <c r="N60" s="56" t="str">
        <f>_xlfn.IFNA(IF(ISNA(VLOOKUP($A60,'申込一覧（男）'!$A$4:$X$53,19,FALSE)),VLOOKUP($A60,'申込一覧（女）'!$A$4:$AD$53,19,FALSE),VLOOKUP($A60,'申込一覧（男）'!$A$4:$X$53,19,FALSE)),"")</f>
        <v/>
      </c>
      <c r="O60" s="56" t="str">
        <f>_xlfn.IFNA(IF(ISNA(VLOOKUP($A60,'申込一覧（男）'!$A$4:$X$53,21,FALSE)),VLOOKUP($A60,'申込一覧（女）'!$A$4:$AD$53,21,FALSE),VLOOKUP($A60,'申込一覧（男）'!$A$4:$X$53,21,FALSE)),"")</f>
        <v/>
      </c>
      <c r="P60" s="54" t="str">
        <f>_xlfn.IFNA(IF(ISNA(VLOOKUP($A60,'申込一覧（男）'!$A$4:$X$53,9,FALSE)),VLOOKUP($A60,'申込一覧（女）'!$A$4:$AD$53,9,FALSE),VLOOKUP($A60,'申込一覧（男）'!$A$4:$X$53,9,FALSE)),"")</f>
        <v/>
      </c>
      <c r="Q60" s="329" t="str">
        <f>_xlfn.IFNA(IF(ISNA(VLOOKUP($A60,'申込一覧（男）'!$A$4:$Y$53,23,FALSE)),VLOOKUP($A60,'申込一覧（女）'!$A$4:$AD$53,23,FALSE),VLOOKUP($A60,'申込一覧（男）'!$A$4:$Y$53,23,FALSE)),"")</f>
        <v/>
      </c>
      <c r="R60" s="330" t="s">
        <v>362</v>
      </c>
      <c r="S60" s="59"/>
      <c r="V60" s="41">
        <v>333001</v>
      </c>
      <c r="W60" s="41" t="s">
        <v>181</v>
      </c>
      <c r="X60" s="41" t="s">
        <v>182</v>
      </c>
      <c r="Y60" s="41" t="s">
        <v>183</v>
      </c>
      <c r="Z60" s="40"/>
    </row>
    <row r="61" spans="1:26" ht="20.25" customHeight="1">
      <c r="A61" s="52">
        <v>45</v>
      </c>
      <c r="B61" s="53" t="str">
        <f>_xlfn.IFNA(IF(ISNA(VLOOKUP($A61,'申込一覧（男）'!$A$4:$Y$53,2,FALSE)),VLOOKUP($A61,'申込一覧（女）'!$A$4:$AD$53,2,FALSE),VLOOKUP($A61,'申込一覧（男）'!$A$4:$Y$53,2,FALSE)),"")</f>
        <v/>
      </c>
      <c r="C61" s="327" t="str">
        <f>_xlfn.IFNA(IF(ISNA(VLOOKUP($A61,'申込一覧（男）'!$A$4:$X$53,4,FALSE)),VLOOKUP($A61,'申込一覧（女）'!$A$4:$AD$53,4,FALSE),VLOOKUP($A61,'申込一覧（男）'!$A$4:$X$53,4,FALSE)),"")</f>
        <v/>
      </c>
      <c r="D61" s="328" t="s">
        <v>362</v>
      </c>
      <c r="E61" s="54" t="str">
        <f>_xlfn.IFNA(IF(ISNA(VLOOKUP($A61,'申込一覧（男）'!$A$4:$X$53,5,FALSE)),VLOOKUP($A61,'申込一覧（女）'!$A$4:$AD$53,5,FALSE),VLOOKUP($A61,'申込一覧（男）'!$A$4:$X$53,5,FALSE)),"")</f>
        <v/>
      </c>
      <c r="F61" s="54" t="str">
        <f>_xlfn.IFNA(IF(ISNA(VLOOKUP($A61,'申込一覧（男）'!$A$4:$X$53,7,FALSE)),VLOOKUP($A61,'申込一覧（女）'!$A$4:$AD$53,7,FALSE),VLOOKUP($A61,'申込一覧（男）'!$A$4:$X$53,7,FALSE)),"")</f>
        <v/>
      </c>
      <c r="G61" s="68" t="str">
        <f>_xlfn.IFNA(IF(ISNA(VLOOKUP($A61,'申込一覧（男）'!$A$4:$X$53,3,FALSE)),VLOOKUP($A61,'申込一覧（女）'!$A$4:$AD$53,3,FALSE),VLOOKUP($A61,'申込一覧（男）'!$A$4:$X$53,3,FALSE)),"")</f>
        <v/>
      </c>
      <c r="H61" s="55" t="str">
        <f>_xlfn.IFNA(IF(ISNA(VLOOKUP($A61,'申込一覧（男）'!$A$4:$X$53,8,FALSE)),VLOOKUP($A61,'申込一覧（女）'!$A$4:$AD$53,8,FALSE),VLOOKUP($A61,'申込一覧（男）'!$A$4:$X$53,8,FALSE)),"")</f>
        <v/>
      </c>
      <c r="I61" s="54" t="str">
        <f>_xlfn.IFNA(IF(ISNA(VLOOKUP($A61,'申込一覧（男）'!$A$4:$X$53,10,FALSE)),VLOOKUP($A61,'申込一覧（女）'!$A$4:$AD$53,10,FALSE),VLOOKUP($A61,'申込一覧（男）'!$A$4:$X$53,10,FALSE)),"")</f>
        <v/>
      </c>
      <c r="J61" s="54" t="str">
        <f>_xlfn.IFNA(IF(ISNA(VLOOKUP($A61,'申込一覧（男）'!$A$4:$X$53,12,FALSE)),VLOOKUP($A61,'申込一覧（女）'!$A$4:$AD$53,12,FALSE),VLOOKUP($A61,'申込一覧（男）'!$A$4:$X$53,12,FALSE)),"")</f>
        <v/>
      </c>
      <c r="K61" s="54" t="str">
        <f>_xlfn.IFNA(IF(ISNA(VLOOKUP($A61,'申込一覧（男）'!$A$4:$X$53,14,FALSE)),VLOOKUP($A61,'申込一覧（女）'!$A$4:$AD$53,14,FALSE),VLOOKUP($A61,'申込一覧（男）'!$A$4:$X$53,14,FALSE)),"")</f>
        <v/>
      </c>
      <c r="L61" s="54" t="str">
        <f>_xlfn.IFNA(IF(ISNA(VLOOKUP($A61,'申込一覧（男）'!$A$4:$X$53,16,FALSE)),VLOOKUP($A61,'申込一覧（女）'!$A$4:$AD$53,16,FALSE),VLOOKUP($A61,'申込一覧（男）'!$A$4:$X$53,16,FALSE)),"")</f>
        <v/>
      </c>
      <c r="M61" s="56" t="str">
        <f>_xlfn.IFNA(IF(ISNA(VLOOKUP($A61,'申込一覧（男）'!$A$4:$X$53,17,FALSE)),VLOOKUP($A61,'申込一覧（女）'!$A$4:$AD$53,17,FALSE),VLOOKUP($A61,'申込一覧（男）'!$A$4:$X$53,17,FALSE)),"")</f>
        <v/>
      </c>
      <c r="N61" s="56" t="str">
        <f>_xlfn.IFNA(IF(ISNA(VLOOKUP($A61,'申込一覧（男）'!$A$4:$X$53,19,FALSE)),VLOOKUP($A61,'申込一覧（女）'!$A$4:$AD$53,19,FALSE),VLOOKUP($A61,'申込一覧（男）'!$A$4:$X$53,19,FALSE)),"")</f>
        <v/>
      </c>
      <c r="O61" s="56" t="str">
        <f>_xlfn.IFNA(IF(ISNA(VLOOKUP($A61,'申込一覧（男）'!$A$4:$X$53,21,FALSE)),VLOOKUP($A61,'申込一覧（女）'!$A$4:$AD$53,21,FALSE),VLOOKUP($A61,'申込一覧（男）'!$A$4:$X$53,21,FALSE)),"")</f>
        <v/>
      </c>
      <c r="P61" s="54" t="str">
        <f>_xlfn.IFNA(IF(ISNA(VLOOKUP($A61,'申込一覧（男）'!$A$4:$X$53,9,FALSE)),VLOOKUP($A61,'申込一覧（女）'!$A$4:$AD$53,9,FALSE),VLOOKUP($A61,'申込一覧（男）'!$A$4:$X$53,9,FALSE)),"")</f>
        <v/>
      </c>
      <c r="Q61" s="329" t="str">
        <f>_xlfn.IFNA(IF(ISNA(VLOOKUP($A61,'申込一覧（男）'!$A$4:$Y$53,23,FALSE)),VLOOKUP($A61,'申込一覧（女）'!$A$4:$AD$53,23,FALSE),VLOOKUP($A61,'申込一覧（男）'!$A$4:$Y$53,23,FALSE)),"")</f>
        <v/>
      </c>
      <c r="R61" s="330" t="s">
        <v>362</v>
      </c>
      <c r="S61" s="59"/>
      <c r="V61" s="41">
        <v>343001</v>
      </c>
      <c r="W61" s="41" t="s">
        <v>184</v>
      </c>
      <c r="X61" s="41" t="s">
        <v>185</v>
      </c>
      <c r="Y61" s="41" t="s">
        <v>186</v>
      </c>
      <c r="Z61" s="40"/>
    </row>
    <row r="62" spans="1:26" ht="20.25" customHeight="1">
      <c r="A62" s="52">
        <v>46</v>
      </c>
      <c r="B62" s="53" t="str">
        <f>_xlfn.IFNA(IF(ISNA(VLOOKUP($A62,'申込一覧（男）'!$A$4:$Y$53,2,FALSE)),VLOOKUP($A62,'申込一覧（女）'!$A$4:$AD$53,2,FALSE),VLOOKUP($A62,'申込一覧（男）'!$A$4:$Y$53,2,FALSE)),"")</f>
        <v/>
      </c>
      <c r="C62" s="327" t="str">
        <f>_xlfn.IFNA(IF(ISNA(VLOOKUP($A62,'申込一覧（男）'!$A$4:$X$53,4,FALSE)),VLOOKUP($A62,'申込一覧（女）'!$A$4:$AD$53,4,FALSE),VLOOKUP($A62,'申込一覧（男）'!$A$4:$X$53,4,FALSE)),"")</f>
        <v/>
      </c>
      <c r="D62" s="328" t="s">
        <v>362</v>
      </c>
      <c r="E62" s="54" t="str">
        <f>_xlfn.IFNA(IF(ISNA(VLOOKUP($A62,'申込一覧（男）'!$A$4:$X$53,5,FALSE)),VLOOKUP($A62,'申込一覧（女）'!$A$4:$AD$53,5,FALSE),VLOOKUP($A62,'申込一覧（男）'!$A$4:$X$53,5,FALSE)),"")</f>
        <v/>
      </c>
      <c r="F62" s="54" t="str">
        <f>_xlfn.IFNA(IF(ISNA(VLOOKUP($A62,'申込一覧（男）'!$A$4:$X$53,7,FALSE)),VLOOKUP($A62,'申込一覧（女）'!$A$4:$AD$53,7,FALSE),VLOOKUP($A62,'申込一覧（男）'!$A$4:$X$53,7,FALSE)),"")</f>
        <v/>
      </c>
      <c r="G62" s="68" t="str">
        <f>_xlfn.IFNA(IF(ISNA(VLOOKUP($A62,'申込一覧（男）'!$A$4:$X$53,3,FALSE)),VLOOKUP($A62,'申込一覧（女）'!$A$4:$AD$53,3,FALSE),VLOOKUP($A62,'申込一覧（男）'!$A$4:$X$53,3,FALSE)),"")</f>
        <v/>
      </c>
      <c r="H62" s="55" t="str">
        <f>_xlfn.IFNA(IF(ISNA(VLOOKUP($A62,'申込一覧（男）'!$A$4:$X$53,8,FALSE)),VLOOKUP($A62,'申込一覧（女）'!$A$4:$AD$53,8,FALSE),VLOOKUP($A62,'申込一覧（男）'!$A$4:$X$53,8,FALSE)),"")</f>
        <v/>
      </c>
      <c r="I62" s="54" t="str">
        <f>_xlfn.IFNA(IF(ISNA(VLOOKUP($A62,'申込一覧（男）'!$A$4:$X$53,10,FALSE)),VLOOKUP($A62,'申込一覧（女）'!$A$4:$AD$53,10,FALSE),VLOOKUP($A62,'申込一覧（男）'!$A$4:$X$53,10,FALSE)),"")</f>
        <v/>
      </c>
      <c r="J62" s="54" t="str">
        <f>_xlfn.IFNA(IF(ISNA(VLOOKUP($A62,'申込一覧（男）'!$A$4:$X$53,12,FALSE)),VLOOKUP($A62,'申込一覧（女）'!$A$4:$AD$53,12,FALSE),VLOOKUP($A62,'申込一覧（男）'!$A$4:$X$53,12,FALSE)),"")</f>
        <v/>
      </c>
      <c r="K62" s="54" t="str">
        <f>_xlfn.IFNA(IF(ISNA(VLOOKUP($A62,'申込一覧（男）'!$A$4:$X$53,14,FALSE)),VLOOKUP($A62,'申込一覧（女）'!$A$4:$AD$53,14,FALSE),VLOOKUP($A62,'申込一覧（男）'!$A$4:$X$53,14,FALSE)),"")</f>
        <v/>
      </c>
      <c r="L62" s="54" t="str">
        <f>_xlfn.IFNA(IF(ISNA(VLOOKUP($A62,'申込一覧（男）'!$A$4:$X$53,16,FALSE)),VLOOKUP($A62,'申込一覧（女）'!$A$4:$AD$53,16,FALSE),VLOOKUP($A62,'申込一覧（男）'!$A$4:$X$53,16,FALSE)),"")</f>
        <v/>
      </c>
      <c r="M62" s="56" t="str">
        <f>_xlfn.IFNA(IF(ISNA(VLOOKUP($A62,'申込一覧（男）'!$A$4:$X$53,17,FALSE)),VLOOKUP($A62,'申込一覧（女）'!$A$4:$AD$53,17,FALSE),VLOOKUP($A62,'申込一覧（男）'!$A$4:$X$53,17,FALSE)),"")</f>
        <v/>
      </c>
      <c r="N62" s="56" t="str">
        <f>_xlfn.IFNA(IF(ISNA(VLOOKUP($A62,'申込一覧（男）'!$A$4:$X$53,19,FALSE)),VLOOKUP($A62,'申込一覧（女）'!$A$4:$AD$53,19,FALSE),VLOOKUP($A62,'申込一覧（男）'!$A$4:$X$53,19,FALSE)),"")</f>
        <v/>
      </c>
      <c r="O62" s="56" t="str">
        <f>_xlfn.IFNA(IF(ISNA(VLOOKUP($A62,'申込一覧（男）'!$A$4:$X$53,21,FALSE)),VLOOKUP($A62,'申込一覧（女）'!$A$4:$AD$53,21,FALSE),VLOOKUP($A62,'申込一覧（男）'!$A$4:$X$53,21,FALSE)),"")</f>
        <v/>
      </c>
      <c r="P62" s="54" t="str">
        <f>_xlfn.IFNA(IF(ISNA(VLOOKUP($A62,'申込一覧（男）'!$A$4:$X$53,9,FALSE)),VLOOKUP($A62,'申込一覧（女）'!$A$4:$AD$53,9,FALSE),VLOOKUP($A62,'申込一覧（男）'!$A$4:$X$53,9,FALSE)),"")</f>
        <v/>
      </c>
      <c r="Q62" s="329" t="str">
        <f>_xlfn.IFNA(IF(ISNA(VLOOKUP($A62,'申込一覧（男）'!$A$4:$Y$53,23,FALSE)),VLOOKUP($A62,'申込一覧（女）'!$A$4:$AD$53,23,FALSE),VLOOKUP($A62,'申込一覧（男）'!$A$4:$Y$53,23,FALSE)),"")</f>
        <v/>
      </c>
      <c r="R62" s="330" t="s">
        <v>362</v>
      </c>
      <c r="S62" s="59"/>
      <c r="V62" s="41">
        <v>343002</v>
      </c>
      <c r="W62" s="41" t="s">
        <v>187</v>
      </c>
      <c r="X62" s="41" t="s">
        <v>188</v>
      </c>
      <c r="Y62" s="41" t="s">
        <v>189</v>
      </c>
      <c r="Z62" s="40"/>
    </row>
    <row r="63" spans="1:26" ht="20.25" customHeight="1">
      <c r="A63" s="52">
        <v>47</v>
      </c>
      <c r="B63" s="53" t="str">
        <f>_xlfn.IFNA(IF(ISNA(VLOOKUP($A63,'申込一覧（男）'!$A$4:$Y$53,2,FALSE)),VLOOKUP($A63,'申込一覧（女）'!$A$4:$AD$53,2,FALSE),VLOOKUP($A63,'申込一覧（男）'!$A$4:$Y$53,2,FALSE)),"")</f>
        <v/>
      </c>
      <c r="C63" s="327" t="str">
        <f>_xlfn.IFNA(IF(ISNA(VLOOKUP($A63,'申込一覧（男）'!$A$4:$X$53,4,FALSE)),VLOOKUP($A63,'申込一覧（女）'!$A$4:$AD$53,4,FALSE),VLOOKUP($A63,'申込一覧（男）'!$A$4:$X$53,4,FALSE)),"")</f>
        <v/>
      </c>
      <c r="D63" s="328" t="s">
        <v>362</v>
      </c>
      <c r="E63" s="54" t="str">
        <f>_xlfn.IFNA(IF(ISNA(VLOOKUP($A63,'申込一覧（男）'!$A$4:$X$53,5,FALSE)),VLOOKUP($A63,'申込一覧（女）'!$A$4:$AD$53,5,FALSE),VLOOKUP($A63,'申込一覧（男）'!$A$4:$X$53,5,FALSE)),"")</f>
        <v/>
      </c>
      <c r="F63" s="54" t="str">
        <f>_xlfn.IFNA(IF(ISNA(VLOOKUP($A63,'申込一覧（男）'!$A$4:$X$53,7,FALSE)),VLOOKUP($A63,'申込一覧（女）'!$A$4:$AD$53,7,FALSE),VLOOKUP($A63,'申込一覧（男）'!$A$4:$X$53,7,FALSE)),"")</f>
        <v/>
      </c>
      <c r="G63" s="68" t="str">
        <f>_xlfn.IFNA(IF(ISNA(VLOOKUP($A63,'申込一覧（男）'!$A$4:$X$53,3,FALSE)),VLOOKUP($A63,'申込一覧（女）'!$A$4:$AD$53,3,FALSE),VLOOKUP($A63,'申込一覧（男）'!$A$4:$X$53,3,FALSE)),"")</f>
        <v/>
      </c>
      <c r="H63" s="55" t="str">
        <f>_xlfn.IFNA(IF(ISNA(VLOOKUP($A63,'申込一覧（男）'!$A$4:$X$53,8,FALSE)),VLOOKUP($A63,'申込一覧（女）'!$A$4:$AD$53,8,FALSE),VLOOKUP($A63,'申込一覧（男）'!$A$4:$X$53,8,FALSE)),"")</f>
        <v/>
      </c>
      <c r="I63" s="54" t="str">
        <f>_xlfn.IFNA(IF(ISNA(VLOOKUP($A63,'申込一覧（男）'!$A$4:$X$53,10,FALSE)),VLOOKUP($A63,'申込一覧（女）'!$A$4:$AD$53,10,FALSE),VLOOKUP($A63,'申込一覧（男）'!$A$4:$X$53,10,FALSE)),"")</f>
        <v/>
      </c>
      <c r="J63" s="54" t="str">
        <f>_xlfn.IFNA(IF(ISNA(VLOOKUP($A63,'申込一覧（男）'!$A$4:$X$53,12,FALSE)),VLOOKUP($A63,'申込一覧（女）'!$A$4:$AD$53,12,FALSE),VLOOKUP($A63,'申込一覧（男）'!$A$4:$X$53,12,FALSE)),"")</f>
        <v/>
      </c>
      <c r="K63" s="54" t="str">
        <f>_xlfn.IFNA(IF(ISNA(VLOOKUP($A63,'申込一覧（男）'!$A$4:$X$53,14,FALSE)),VLOOKUP($A63,'申込一覧（女）'!$A$4:$AD$53,14,FALSE),VLOOKUP($A63,'申込一覧（男）'!$A$4:$X$53,14,FALSE)),"")</f>
        <v/>
      </c>
      <c r="L63" s="54" t="str">
        <f>_xlfn.IFNA(IF(ISNA(VLOOKUP($A63,'申込一覧（男）'!$A$4:$X$53,16,FALSE)),VLOOKUP($A63,'申込一覧（女）'!$A$4:$AD$53,16,FALSE),VLOOKUP($A63,'申込一覧（男）'!$A$4:$X$53,16,FALSE)),"")</f>
        <v/>
      </c>
      <c r="M63" s="56" t="str">
        <f>_xlfn.IFNA(IF(ISNA(VLOOKUP($A63,'申込一覧（男）'!$A$4:$X$53,17,FALSE)),VLOOKUP($A63,'申込一覧（女）'!$A$4:$AD$53,17,FALSE),VLOOKUP($A63,'申込一覧（男）'!$A$4:$X$53,17,FALSE)),"")</f>
        <v/>
      </c>
      <c r="N63" s="56" t="str">
        <f>_xlfn.IFNA(IF(ISNA(VLOOKUP($A63,'申込一覧（男）'!$A$4:$X$53,19,FALSE)),VLOOKUP($A63,'申込一覧（女）'!$A$4:$AD$53,19,FALSE),VLOOKUP($A63,'申込一覧（男）'!$A$4:$X$53,19,FALSE)),"")</f>
        <v/>
      </c>
      <c r="O63" s="56" t="str">
        <f>_xlfn.IFNA(IF(ISNA(VLOOKUP($A63,'申込一覧（男）'!$A$4:$X$53,21,FALSE)),VLOOKUP($A63,'申込一覧（女）'!$A$4:$AD$53,21,FALSE),VLOOKUP($A63,'申込一覧（男）'!$A$4:$X$53,21,FALSE)),"")</f>
        <v/>
      </c>
      <c r="P63" s="54" t="str">
        <f>_xlfn.IFNA(IF(ISNA(VLOOKUP($A63,'申込一覧（男）'!$A$4:$X$53,9,FALSE)),VLOOKUP($A63,'申込一覧（女）'!$A$4:$AD$53,9,FALSE),VLOOKUP($A63,'申込一覧（男）'!$A$4:$X$53,9,FALSE)),"")</f>
        <v/>
      </c>
      <c r="Q63" s="329" t="str">
        <f>_xlfn.IFNA(IF(ISNA(VLOOKUP($A63,'申込一覧（男）'!$A$4:$Y$53,23,FALSE)),VLOOKUP($A63,'申込一覧（女）'!$A$4:$AD$53,23,FALSE),VLOOKUP($A63,'申込一覧（男）'!$A$4:$Y$53,23,FALSE)),"")</f>
        <v/>
      </c>
      <c r="R63" s="330" t="s">
        <v>362</v>
      </c>
      <c r="S63" s="59"/>
      <c r="V63" s="41">
        <v>353001</v>
      </c>
      <c r="W63" s="41" t="s">
        <v>190</v>
      </c>
      <c r="X63" s="41" t="s">
        <v>191</v>
      </c>
      <c r="Y63" s="41" t="s">
        <v>192</v>
      </c>
    </row>
    <row r="64" spans="1:26" ht="20.25" customHeight="1">
      <c r="A64" s="52">
        <v>48</v>
      </c>
      <c r="B64" s="53" t="str">
        <f>_xlfn.IFNA(IF(ISNA(VLOOKUP($A64,'申込一覧（男）'!$A$4:$Y$53,2,FALSE)),VLOOKUP($A64,'申込一覧（女）'!$A$4:$AD$53,2,FALSE),VLOOKUP($A64,'申込一覧（男）'!$A$4:$Y$53,2,FALSE)),"")</f>
        <v/>
      </c>
      <c r="C64" s="327" t="str">
        <f>_xlfn.IFNA(IF(ISNA(VLOOKUP($A64,'申込一覧（男）'!$A$4:$X$53,4,FALSE)),VLOOKUP($A64,'申込一覧（女）'!$A$4:$AD$53,4,FALSE),VLOOKUP($A64,'申込一覧（男）'!$A$4:$X$53,4,FALSE)),"")</f>
        <v/>
      </c>
      <c r="D64" s="328" t="s">
        <v>362</v>
      </c>
      <c r="E64" s="54" t="str">
        <f>_xlfn.IFNA(IF(ISNA(VLOOKUP($A64,'申込一覧（男）'!$A$4:$X$53,5,FALSE)),VLOOKUP($A64,'申込一覧（女）'!$A$4:$AD$53,5,FALSE),VLOOKUP($A64,'申込一覧（男）'!$A$4:$X$53,5,FALSE)),"")</f>
        <v/>
      </c>
      <c r="F64" s="54" t="str">
        <f>_xlfn.IFNA(IF(ISNA(VLOOKUP($A64,'申込一覧（男）'!$A$4:$X$53,7,FALSE)),VLOOKUP($A64,'申込一覧（女）'!$A$4:$AD$53,7,FALSE),VLOOKUP($A64,'申込一覧（男）'!$A$4:$X$53,7,FALSE)),"")</f>
        <v/>
      </c>
      <c r="G64" s="68" t="str">
        <f>_xlfn.IFNA(IF(ISNA(VLOOKUP($A64,'申込一覧（男）'!$A$4:$X$53,3,FALSE)),VLOOKUP($A64,'申込一覧（女）'!$A$4:$AD$53,3,FALSE),VLOOKUP($A64,'申込一覧（男）'!$A$4:$X$53,3,FALSE)),"")</f>
        <v/>
      </c>
      <c r="H64" s="55" t="str">
        <f>_xlfn.IFNA(IF(ISNA(VLOOKUP($A64,'申込一覧（男）'!$A$4:$X$53,8,FALSE)),VLOOKUP($A64,'申込一覧（女）'!$A$4:$AD$53,8,FALSE),VLOOKUP($A64,'申込一覧（男）'!$A$4:$X$53,8,FALSE)),"")</f>
        <v/>
      </c>
      <c r="I64" s="54" t="str">
        <f>_xlfn.IFNA(IF(ISNA(VLOOKUP($A64,'申込一覧（男）'!$A$4:$X$53,10,FALSE)),VLOOKUP($A64,'申込一覧（女）'!$A$4:$AD$53,10,FALSE),VLOOKUP($A64,'申込一覧（男）'!$A$4:$X$53,10,FALSE)),"")</f>
        <v/>
      </c>
      <c r="J64" s="54" t="str">
        <f>_xlfn.IFNA(IF(ISNA(VLOOKUP($A64,'申込一覧（男）'!$A$4:$X$53,12,FALSE)),VLOOKUP($A64,'申込一覧（女）'!$A$4:$AD$53,12,FALSE),VLOOKUP($A64,'申込一覧（男）'!$A$4:$X$53,12,FALSE)),"")</f>
        <v/>
      </c>
      <c r="K64" s="54" t="str">
        <f>_xlfn.IFNA(IF(ISNA(VLOOKUP($A64,'申込一覧（男）'!$A$4:$X$53,14,FALSE)),VLOOKUP($A64,'申込一覧（女）'!$A$4:$AD$53,14,FALSE),VLOOKUP($A64,'申込一覧（男）'!$A$4:$X$53,14,FALSE)),"")</f>
        <v/>
      </c>
      <c r="L64" s="54" t="str">
        <f>_xlfn.IFNA(IF(ISNA(VLOOKUP($A64,'申込一覧（男）'!$A$4:$X$53,16,FALSE)),VLOOKUP($A64,'申込一覧（女）'!$A$4:$AD$53,16,FALSE),VLOOKUP($A64,'申込一覧（男）'!$A$4:$X$53,16,FALSE)),"")</f>
        <v/>
      </c>
      <c r="M64" s="56" t="str">
        <f>_xlfn.IFNA(IF(ISNA(VLOOKUP($A64,'申込一覧（男）'!$A$4:$X$53,17,FALSE)),VLOOKUP($A64,'申込一覧（女）'!$A$4:$AD$53,17,FALSE),VLOOKUP($A64,'申込一覧（男）'!$A$4:$X$53,17,FALSE)),"")</f>
        <v/>
      </c>
      <c r="N64" s="56" t="str">
        <f>_xlfn.IFNA(IF(ISNA(VLOOKUP($A64,'申込一覧（男）'!$A$4:$X$53,19,FALSE)),VLOOKUP($A64,'申込一覧（女）'!$A$4:$AD$53,19,FALSE),VLOOKUP($A64,'申込一覧（男）'!$A$4:$X$53,19,FALSE)),"")</f>
        <v/>
      </c>
      <c r="O64" s="56" t="str">
        <f>_xlfn.IFNA(IF(ISNA(VLOOKUP($A64,'申込一覧（男）'!$A$4:$X$53,21,FALSE)),VLOOKUP($A64,'申込一覧（女）'!$A$4:$AD$53,21,FALSE),VLOOKUP($A64,'申込一覧（男）'!$A$4:$X$53,21,FALSE)),"")</f>
        <v/>
      </c>
      <c r="P64" s="54" t="str">
        <f>_xlfn.IFNA(IF(ISNA(VLOOKUP($A64,'申込一覧（男）'!$A$4:$X$53,9,FALSE)),VLOOKUP($A64,'申込一覧（女）'!$A$4:$AD$53,9,FALSE),VLOOKUP($A64,'申込一覧（男）'!$A$4:$X$53,9,FALSE)),"")</f>
        <v/>
      </c>
      <c r="Q64" s="329" t="str">
        <f>_xlfn.IFNA(IF(ISNA(VLOOKUP($A64,'申込一覧（男）'!$A$4:$Y$53,23,FALSE)),VLOOKUP($A64,'申込一覧（女）'!$A$4:$AD$53,23,FALSE),VLOOKUP($A64,'申込一覧（男）'!$A$4:$Y$53,23,FALSE)),"")</f>
        <v/>
      </c>
      <c r="R64" s="330" t="s">
        <v>362</v>
      </c>
      <c r="S64" s="59"/>
      <c r="V64" s="41">
        <v>353002</v>
      </c>
      <c r="W64" s="41" t="s">
        <v>193</v>
      </c>
      <c r="X64" s="41" t="s">
        <v>194</v>
      </c>
      <c r="Y64" s="41" t="s">
        <v>195</v>
      </c>
    </row>
    <row r="65" spans="1:25" ht="20.25" customHeight="1">
      <c r="A65" s="52">
        <v>49</v>
      </c>
      <c r="B65" s="53" t="str">
        <f>_xlfn.IFNA(IF(ISNA(VLOOKUP($A65,'申込一覧（男）'!$A$4:$Y$53,2,FALSE)),VLOOKUP($A65,'申込一覧（女）'!$A$4:$AD$53,2,FALSE),VLOOKUP($A65,'申込一覧（男）'!$A$4:$Y$53,2,FALSE)),"")</f>
        <v/>
      </c>
      <c r="C65" s="327" t="str">
        <f>_xlfn.IFNA(IF(ISNA(VLOOKUP($A65,'申込一覧（男）'!$A$4:$X$53,4,FALSE)),VLOOKUP($A65,'申込一覧（女）'!$A$4:$AD$53,4,FALSE),VLOOKUP($A65,'申込一覧（男）'!$A$4:$X$53,4,FALSE)),"")</f>
        <v/>
      </c>
      <c r="D65" s="328" t="s">
        <v>362</v>
      </c>
      <c r="E65" s="54" t="str">
        <f>_xlfn.IFNA(IF(ISNA(VLOOKUP($A65,'申込一覧（男）'!$A$4:$X$53,5,FALSE)),VLOOKUP($A65,'申込一覧（女）'!$A$4:$AD$53,5,FALSE),VLOOKUP($A65,'申込一覧（男）'!$A$4:$X$53,5,FALSE)),"")</f>
        <v/>
      </c>
      <c r="F65" s="54" t="str">
        <f>_xlfn.IFNA(IF(ISNA(VLOOKUP($A65,'申込一覧（男）'!$A$4:$X$53,7,FALSE)),VLOOKUP($A65,'申込一覧（女）'!$A$4:$AD$53,7,FALSE),VLOOKUP($A65,'申込一覧（男）'!$A$4:$X$53,7,FALSE)),"")</f>
        <v/>
      </c>
      <c r="G65" s="68" t="str">
        <f>_xlfn.IFNA(IF(ISNA(VLOOKUP($A65,'申込一覧（男）'!$A$4:$X$53,3,FALSE)),VLOOKUP($A65,'申込一覧（女）'!$A$4:$AD$53,3,FALSE),VLOOKUP($A65,'申込一覧（男）'!$A$4:$X$53,3,FALSE)),"")</f>
        <v/>
      </c>
      <c r="H65" s="55" t="str">
        <f>_xlfn.IFNA(IF(ISNA(VLOOKUP($A65,'申込一覧（男）'!$A$4:$X$53,8,FALSE)),VLOOKUP($A65,'申込一覧（女）'!$A$4:$AD$53,8,FALSE),VLOOKUP($A65,'申込一覧（男）'!$A$4:$X$53,8,FALSE)),"")</f>
        <v/>
      </c>
      <c r="I65" s="54" t="str">
        <f>_xlfn.IFNA(IF(ISNA(VLOOKUP($A65,'申込一覧（男）'!$A$4:$X$53,10,FALSE)),VLOOKUP($A65,'申込一覧（女）'!$A$4:$AD$53,10,FALSE),VLOOKUP($A65,'申込一覧（男）'!$A$4:$X$53,10,FALSE)),"")</f>
        <v/>
      </c>
      <c r="J65" s="54" t="str">
        <f>_xlfn.IFNA(IF(ISNA(VLOOKUP($A65,'申込一覧（男）'!$A$4:$X$53,12,FALSE)),VLOOKUP($A65,'申込一覧（女）'!$A$4:$AD$53,12,FALSE),VLOOKUP($A65,'申込一覧（男）'!$A$4:$X$53,12,FALSE)),"")</f>
        <v/>
      </c>
      <c r="K65" s="54" t="str">
        <f>_xlfn.IFNA(IF(ISNA(VLOOKUP($A65,'申込一覧（男）'!$A$4:$X$53,14,FALSE)),VLOOKUP($A65,'申込一覧（女）'!$A$4:$AD$53,14,FALSE),VLOOKUP($A65,'申込一覧（男）'!$A$4:$X$53,14,FALSE)),"")</f>
        <v/>
      </c>
      <c r="L65" s="54" t="str">
        <f>_xlfn.IFNA(IF(ISNA(VLOOKUP($A65,'申込一覧（男）'!$A$4:$X$53,16,FALSE)),VLOOKUP($A65,'申込一覧（女）'!$A$4:$AD$53,16,FALSE),VLOOKUP($A65,'申込一覧（男）'!$A$4:$X$53,16,FALSE)),"")</f>
        <v/>
      </c>
      <c r="M65" s="56" t="str">
        <f>_xlfn.IFNA(IF(ISNA(VLOOKUP($A65,'申込一覧（男）'!$A$4:$X$53,17,FALSE)),VLOOKUP($A65,'申込一覧（女）'!$A$4:$AD$53,17,FALSE),VLOOKUP($A65,'申込一覧（男）'!$A$4:$X$53,17,FALSE)),"")</f>
        <v/>
      </c>
      <c r="N65" s="56" t="str">
        <f>_xlfn.IFNA(IF(ISNA(VLOOKUP($A65,'申込一覧（男）'!$A$4:$X$53,19,FALSE)),VLOOKUP($A65,'申込一覧（女）'!$A$4:$AD$53,19,FALSE),VLOOKUP($A65,'申込一覧（男）'!$A$4:$X$53,19,FALSE)),"")</f>
        <v/>
      </c>
      <c r="O65" s="56" t="str">
        <f>_xlfn.IFNA(IF(ISNA(VLOOKUP($A65,'申込一覧（男）'!$A$4:$X$53,21,FALSE)),VLOOKUP($A65,'申込一覧（女）'!$A$4:$AD$53,21,FALSE),VLOOKUP($A65,'申込一覧（男）'!$A$4:$X$53,21,FALSE)),"")</f>
        <v/>
      </c>
      <c r="P65" s="54" t="str">
        <f>_xlfn.IFNA(IF(ISNA(VLOOKUP($A65,'申込一覧（男）'!$A$4:$X$53,9,FALSE)),VLOOKUP($A65,'申込一覧（女）'!$A$4:$AD$53,9,FALSE),VLOOKUP($A65,'申込一覧（男）'!$A$4:$X$53,9,FALSE)),"")</f>
        <v/>
      </c>
      <c r="Q65" s="329" t="str">
        <f>_xlfn.IFNA(IF(ISNA(VLOOKUP($A65,'申込一覧（男）'!$A$4:$Y$53,23,FALSE)),VLOOKUP($A65,'申込一覧（女）'!$A$4:$AD$53,23,FALSE),VLOOKUP($A65,'申込一覧（男）'!$A$4:$Y$53,23,FALSE)),"")</f>
        <v/>
      </c>
      <c r="R65" s="330" t="s">
        <v>362</v>
      </c>
      <c r="S65" s="59"/>
      <c r="V65" s="41">
        <v>353003</v>
      </c>
      <c r="W65" s="41" t="s">
        <v>196</v>
      </c>
      <c r="X65" s="41" t="s">
        <v>197</v>
      </c>
      <c r="Y65" s="41" t="s">
        <v>198</v>
      </c>
    </row>
    <row r="66" spans="1:25" ht="20.25" customHeight="1">
      <c r="A66" s="52">
        <v>50</v>
      </c>
      <c r="B66" s="53" t="str">
        <f>_xlfn.IFNA(IF(ISNA(VLOOKUP($A66,'申込一覧（男）'!$A$4:$Y$53,2,FALSE)),VLOOKUP($A66,'申込一覧（女）'!$A$4:$AD$53,2,FALSE),VLOOKUP($A66,'申込一覧（男）'!$A$4:$Y$53,2,FALSE)),"")</f>
        <v/>
      </c>
      <c r="C66" s="327" t="str">
        <f>_xlfn.IFNA(IF(ISNA(VLOOKUP($A66,'申込一覧（男）'!$A$4:$X$53,4,FALSE)),VLOOKUP($A66,'申込一覧（女）'!$A$4:$AD$53,4,FALSE),VLOOKUP($A66,'申込一覧（男）'!$A$4:$X$53,4,FALSE)),"")</f>
        <v/>
      </c>
      <c r="D66" s="328" t="s">
        <v>362</v>
      </c>
      <c r="E66" s="54" t="str">
        <f>_xlfn.IFNA(IF(ISNA(VLOOKUP($A66,'申込一覧（男）'!$A$4:$X$53,5,FALSE)),VLOOKUP($A66,'申込一覧（女）'!$A$4:$AD$53,5,FALSE),VLOOKUP($A66,'申込一覧（男）'!$A$4:$X$53,5,FALSE)),"")</f>
        <v/>
      </c>
      <c r="F66" s="54" t="str">
        <f>_xlfn.IFNA(IF(ISNA(VLOOKUP($A66,'申込一覧（男）'!$A$4:$X$53,7,FALSE)),VLOOKUP($A66,'申込一覧（女）'!$A$4:$AD$53,7,FALSE),VLOOKUP($A66,'申込一覧（男）'!$A$4:$X$53,7,FALSE)),"")</f>
        <v/>
      </c>
      <c r="G66" s="68" t="str">
        <f>_xlfn.IFNA(IF(ISNA(VLOOKUP($A66,'申込一覧（男）'!$A$4:$X$53,3,FALSE)),VLOOKUP($A66,'申込一覧（女）'!$A$4:$AD$53,3,FALSE),VLOOKUP($A66,'申込一覧（男）'!$A$4:$X$53,3,FALSE)),"")</f>
        <v/>
      </c>
      <c r="H66" s="55" t="str">
        <f>_xlfn.IFNA(IF(ISNA(VLOOKUP($A66,'申込一覧（男）'!$A$4:$X$53,8,FALSE)),VLOOKUP($A66,'申込一覧（女）'!$A$4:$AD$53,8,FALSE),VLOOKUP($A66,'申込一覧（男）'!$A$4:$X$53,8,FALSE)),"")</f>
        <v/>
      </c>
      <c r="I66" s="54" t="str">
        <f>_xlfn.IFNA(IF(ISNA(VLOOKUP($A66,'申込一覧（男）'!$A$4:$X$53,10,FALSE)),VLOOKUP($A66,'申込一覧（女）'!$A$4:$AD$53,10,FALSE),VLOOKUP($A66,'申込一覧（男）'!$A$4:$X$53,10,FALSE)),"")</f>
        <v/>
      </c>
      <c r="J66" s="54" t="str">
        <f>_xlfn.IFNA(IF(ISNA(VLOOKUP($A66,'申込一覧（男）'!$A$4:$X$53,12,FALSE)),VLOOKUP($A66,'申込一覧（女）'!$A$4:$AD$53,12,FALSE),VLOOKUP($A66,'申込一覧（男）'!$A$4:$X$53,12,FALSE)),"")</f>
        <v/>
      </c>
      <c r="K66" s="54" t="str">
        <f>_xlfn.IFNA(IF(ISNA(VLOOKUP($A66,'申込一覧（男）'!$A$4:$X$53,14,FALSE)),VLOOKUP($A66,'申込一覧（女）'!$A$4:$AD$53,14,FALSE),VLOOKUP($A66,'申込一覧（男）'!$A$4:$X$53,14,FALSE)),"")</f>
        <v/>
      </c>
      <c r="L66" s="54" t="str">
        <f>_xlfn.IFNA(IF(ISNA(VLOOKUP($A66,'申込一覧（男）'!$A$4:$X$53,16,FALSE)),VLOOKUP($A66,'申込一覧（女）'!$A$4:$AD$53,16,FALSE),VLOOKUP($A66,'申込一覧（男）'!$A$4:$X$53,16,FALSE)),"")</f>
        <v/>
      </c>
      <c r="M66" s="56" t="str">
        <f>_xlfn.IFNA(IF(ISNA(VLOOKUP($A66,'申込一覧（男）'!$A$4:$X$53,17,FALSE)),VLOOKUP($A66,'申込一覧（女）'!$A$4:$AD$53,17,FALSE),VLOOKUP($A66,'申込一覧（男）'!$A$4:$X$53,17,FALSE)),"")</f>
        <v/>
      </c>
      <c r="N66" s="56" t="str">
        <f>_xlfn.IFNA(IF(ISNA(VLOOKUP($A66,'申込一覧（男）'!$A$4:$X$53,19,FALSE)),VLOOKUP($A66,'申込一覧（女）'!$A$4:$AD$53,19,FALSE),VLOOKUP($A66,'申込一覧（男）'!$A$4:$X$53,19,FALSE)),"")</f>
        <v/>
      </c>
      <c r="O66" s="56" t="str">
        <f>_xlfn.IFNA(IF(ISNA(VLOOKUP($A66,'申込一覧（男）'!$A$4:$X$53,21,FALSE)),VLOOKUP($A66,'申込一覧（女）'!$A$4:$AD$53,21,FALSE),VLOOKUP($A66,'申込一覧（男）'!$A$4:$X$53,21,FALSE)),"")</f>
        <v/>
      </c>
      <c r="P66" s="54" t="str">
        <f>_xlfn.IFNA(IF(ISNA(VLOOKUP($A66,'申込一覧（男）'!$A$4:$X$53,9,FALSE)),VLOOKUP($A66,'申込一覧（女）'!$A$4:$AD$53,9,FALSE),VLOOKUP($A66,'申込一覧（男）'!$A$4:$X$53,9,FALSE)),"")</f>
        <v/>
      </c>
      <c r="Q66" s="329" t="str">
        <f>_xlfn.IFNA(IF(ISNA(VLOOKUP($A66,'申込一覧（男）'!$A$4:$Y$53,23,FALSE)),VLOOKUP($A66,'申込一覧（女）'!$A$4:$AD$53,23,FALSE),VLOOKUP($A66,'申込一覧（男）'!$A$4:$Y$53,23,FALSE)),"")</f>
        <v/>
      </c>
      <c r="R66" s="330" t="s">
        <v>362</v>
      </c>
      <c r="S66" s="59"/>
      <c r="V66" s="41">
        <v>363001</v>
      </c>
      <c r="W66" s="41" t="s">
        <v>199</v>
      </c>
      <c r="X66" s="41" t="s">
        <v>200</v>
      </c>
      <c r="Y66" s="41" t="s">
        <v>201</v>
      </c>
    </row>
    <row r="67" spans="1:25" ht="20.25" customHeight="1">
      <c r="A67" s="52">
        <v>51</v>
      </c>
      <c r="B67" s="53" t="str">
        <f>_xlfn.IFNA(IF(ISNA(VLOOKUP($A67,'申込一覧（男）'!$A$4:$Y$53,2,FALSE)),VLOOKUP($A67,'申込一覧（女）'!$A$4:$AD$53,2,FALSE),VLOOKUP($A67,'申込一覧（男）'!$A$4:$Y$53,2,FALSE)),"")</f>
        <v/>
      </c>
      <c r="C67" s="327" t="str">
        <f>_xlfn.IFNA(IF(ISNA(VLOOKUP($A67,'申込一覧（男）'!$A$4:$X$53,4,FALSE)),VLOOKUP($A67,'申込一覧（女）'!$A$4:$AD$53,4,FALSE),VLOOKUP($A67,'申込一覧（男）'!$A$4:$X$53,4,FALSE)),"")</f>
        <v/>
      </c>
      <c r="D67" s="328" t="s">
        <v>362</v>
      </c>
      <c r="E67" s="54" t="str">
        <f>_xlfn.IFNA(IF(ISNA(VLOOKUP($A67,'申込一覧（男）'!$A$4:$X$53,5,FALSE)),VLOOKUP($A67,'申込一覧（女）'!$A$4:$AD$53,5,FALSE),VLOOKUP($A67,'申込一覧（男）'!$A$4:$X$53,5,FALSE)),"")</f>
        <v/>
      </c>
      <c r="F67" s="54" t="str">
        <f>_xlfn.IFNA(IF(ISNA(VLOOKUP($A67,'申込一覧（男）'!$A$4:$X$53,7,FALSE)),VLOOKUP($A67,'申込一覧（女）'!$A$4:$AD$53,7,FALSE),VLOOKUP($A67,'申込一覧（男）'!$A$4:$X$53,7,FALSE)),"")</f>
        <v/>
      </c>
      <c r="G67" s="68" t="str">
        <f>_xlfn.IFNA(IF(ISNA(VLOOKUP($A67,'申込一覧（男）'!$A$4:$X$53,3,FALSE)),VLOOKUP($A67,'申込一覧（女）'!$A$4:$AD$53,3,FALSE),VLOOKUP($A67,'申込一覧（男）'!$A$4:$X$53,3,FALSE)),"")</f>
        <v/>
      </c>
      <c r="H67" s="55" t="str">
        <f>_xlfn.IFNA(IF(ISNA(VLOOKUP($A67,'申込一覧（男）'!$A$4:$X$53,8,FALSE)),VLOOKUP($A67,'申込一覧（女）'!$A$4:$AD$53,8,FALSE),VLOOKUP($A67,'申込一覧（男）'!$A$4:$X$53,8,FALSE)),"")</f>
        <v/>
      </c>
      <c r="I67" s="54" t="str">
        <f>_xlfn.IFNA(IF(ISNA(VLOOKUP($A67,'申込一覧（男）'!$A$4:$X$53,10,FALSE)),VLOOKUP($A67,'申込一覧（女）'!$A$4:$AD$53,10,FALSE),VLOOKUP($A67,'申込一覧（男）'!$A$4:$X$53,10,FALSE)),"")</f>
        <v/>
      </c>
      <c r="J67" s="54" t="str">
        <f>_xlfn.IFNA(IF(ISNA(VLOOKUP($A67,'申込一覧（男）'!$A$4:$X$53,12,FALSE)),VLOOKUP($A67,'申込一覧（女）'!$A$4:$AD$53,12,FALSE),VLOOKUP($A67,'申込一覧（男）'!$A$4:$X$53,12,FALSE)),"")</f>
        <v/>
      </c>
      <c r="K67" s="54" t="str">
        <f>_xlfn.IFNA(IF(ISNA(VLOOKUP($A67,'申込一覧（男）'!$A$4:$X$53,14,FALSE)),VLOOKUP($A67,'申込一覧（女）'!$A$4:$AD$53,14,FALSE),VLOOKUP($A67,'申込一覧（男）'!$A$4:$X$53,14,FALSE)),"")</f>
        <v/>
      </c>
      <c r="L67" s="54" t="str">
        <f>_xlfn.IFNA(IF(ISNA(VLOOKUP($A67,'申込一覧（男）'!$A$4:$X$53,16,FALSE)),VLOOKUP($A67,'申込一覧（女）'!$A$4:$AD$53,16,FALSE),VLOOKUP($A67,'申込一覧（男）'!$A$4:$X$53,16,FALSE)),"")</f>
        <v/>
      </c>
      <c r="M67" s="56" t="str">
        <f>_xlfn.IFNA(IF(ISNA(VLOOKUP($A67,'申込一覧（男）'!$A$4:$X$53,17,FALSE)),VLOOKUP($A67,'申込一覧（女）'!$A$4:$AD$53,17,FALSE),VLOOKUP($A67,'申込一覧（男）'!$A$4:$X$53,17,FALSE)),"")</f>
        <v/>
      </c>
      <c r="N67" s="56" t="str">
        <f>_xlfn.IFNA(IF(ISNA(VLOOKUP($A67,'申込一覧（男）'!$A$4:$X$53,19,FALSE)),VLOOKUP($A67,'申込一覧（女）'!$A$4:$AD$53,19,FALSE),VLOOKUP($A67,'申込一覧（男）'!$A$4:$X$53,19,FALSE)),"")</f>
        <v/>
      </c>
      <c r="O67" s="56" t="str">
        <f>_xlfn.IFNA(IF(ISNA(VLOOKUP($A67,'申込一覧（男）'!$A$4:$X$53,21,FALSE)),VLOOKUP($A67,'申込一覧（女）'!$A$4:$AD$53,21,FALSE),VLOOKUP($A67,'申込一覧（男）'!$A$4:$X$53,21,FALSE)),"")</f>
        <v/>
      </c>
      <c r="P67" s="54" t="str">
        <f>_xlfn.IFNA(IF(ISNA(VLOOKUP($A67,'申込一覧（男）'!$A$4:$X$53,9,FALSE)),VLOOKUP($A67,'申込一覧（女）'!$A$4:$AD$53,9,FALSE),VLOOKUP($A67,'申込一覧（男）'!$A$4:$X$53,9,FALSE)),"")</f>
        <v/>
      </c>
      <c r="Q67" s="329" t="str">
        <f>_xlfn.IFNA(IF(ISNA(VLOOKUP($A67,'申込一覧（男）'!$A$4:$Y$53,23,FALSE)),VLOOKUP($A67,'申込一覧（女）'!$A$4:$AD$53,23,FALSE),VLOOKUP($A67,'申込一覧（男）'!$A$4:$Y$53,23,FALSE)),"")</f>
        <v/>
      </c>
      <c r="R67" s="330" t="s">
        <v>362</v>
      </c>
      <c r="S67" s="59"/>
      <c r="V67" s="41">
        <v>373001</v>
      </c>
      <c r="W67" s="41" t="s">
        <v>341</v>
      </c>
      <c r="X67" s="41" t="s">
        <v>202</v>
      </c>
      <c r="Y67" s="41" t="s">
        <v>203</v>
      </c>
    </row>
    <row r="68" spans="1:25" ht="20.25" customHeight="1">
      <c r="A68" s="52">
        <v>52</v>
      </c>
      <c r="B68" s="53" t="str">
        <f>_xlfn.IFNA(IF(ISNA(VLOOKUP($A68,'申込一覧（男）'!$A$4:$Y$53,2,FALSE)),VLOOKUP($A68,'申込一覧（女）'!$A$4:$AD$53,2,FALSE),VLOOKUP($A68,'申込一覧（男）'!$A$4:$Y$53,2,FALSE)),"")</f>
        <v/>
      </c>
      <c r="C68" s="327" t="str">
        <f>_xlfn.IFNA(IF(ISNA(VLOOKUP($A68,'申込一覧（男）'!$A$4:$X$53,4,FALSE)),VLOOKUP($A68,'申込一覧（女）'!$A$4:$AD$53,4,FALSE),VLOOKUP($A68,'申込一覧（男）'!$A$4:$X$53,4,FALSE)),"")</f>
        <v/>
      </c>
      <c r="D68" s="328" t="s">
        <v>362</v>
      </c>
      <c r="E68" s="54" t="str">
        <f>_xlfn.IFNA(IF(ISNA(VLOOKUP($A68,'申込一覧（男）'!$A$4:$X$53,5,FALSE)),VLOOKUP($A68,'申込一覧（女）'!$A$4:$AD$53,5,FALSE),VLOOKUP($A68,'申込一覧（男）'!$A$4:$X$53,5,FALSE)),"")</f>
        <v/>
      </c>
      <c r="F68" s="54" t="str">
        <f>_xlfn.IFNA(IF(ISNA(VLOOKUP($A68,'申込一覧（男）'!$A$4:$X$53,7,FALSE)),VLOOKUP($A68,'申込一覧（女）'!$A$4:$AD$53,7,FALSE),VLOOKUP($A68,'申込一覧（男）'!$A$4:$X$53,7,FALSE)),"")</f>
        <v/>
      </c>
      <c r="G68" s="68" t="str">
        <f>_xlfn.IFNA(IF(ISNA(VLOOKUP($A68,'申込一覧（男）'!$A$4:$X$53,3,FALSE)),VLOOKUP($A68,'申込一覧（女）'!$A$4:$AD$53,3,FALSE),VLOOKUP($A68,'申込一覧（男）'!$A$4:$X$53,3,FALSE)),"")</f>
        <v/>
      </c>
      <c r="H68" s="55" t="str">
        <f>_xlfn.IFNA(IF(ISNA(VLOOKUP($A68,'申込一覧（男）'!$A$4:$X$53,8,FALSE)),VLOOKUP($A68,'申込一覧（女）'!$A$4:$AD$53,8,FALSE),VLOOKUP($A68,'申込一覧（男）'!$A$4:$X$53,8,FALSE)),"")</f>
        <v/>
      </c>
      <c r="I68" s="54" t="str">
        <f>_xlfn.IFNA(IF(ISNA(VLOOKUP($A68,'申込一覧（男）'!$A$4:$X$53,10,FALSE)),VLOOKUP($A68,'申込一覧（女）'!$A$4:$AD$53,10,FALSE),VLOOKUP($A68,'申込一覧（男）'!$A$4:$X$53,10,FALSE)),"")</f>
        <v/>
      </c>
      <c r="J68" s="54" t="str">
        <f>_xlfn.IFNA(IF(ISNA(VLOOKUP($A68,'申込一覧（男）'!$A$4:$X$53,12,FALSE)),VLOOKUP($A68,'申込一覧（女）'!$A$4:$AD$53,12,FALSE),VLOOKUP($A68,'申込一覧（男）'!$A$4:$X$53,12,FALSE)),"")</f>
        <v/>
      </c>
      <c r="K68" s="54" t="str">
        <f>_xlfn.IFNA(IF(ISNA(VLOOKUP($A68,'申込一覧（男）'!$A$4:$X$53,14,FALSE)),VLOOKUP($A68,'申込一覧（女）'!$A$4:$AD$53,14,FALSE),VLOOKUP($A68,'申込一覧（男）'!$A$4:$X$53,14,FALSE)),"")</f>
        <v/>
      </c>
      <c r="L68" s="54" t="str">
        <f>_xlfn.IFNA(IF(ISNA(VLOOKUP($A68,'申込一覧（男）'!$A$4:$X$53,16,FALSE)),VLOOKUP($A68,'申込一覧（女）'!$A$4:$AD$53,16,FALSE),VLOOKUP($A68,'申込一覧（男）'!$A$4:$X$53,16,FALSE)),"")</f>
        <v/>
      </c>
      <c r="M68" s="56" t="str">
        <f>_xlfn.IFNA(IF(ISNA(VLOOKUP($A68,'申込一覧（男）'!$A$4:$X$53,17,FALSE)),VLOOKUP($A68,'申込一覧（女）'!$A$4:$AD$53,17,FALSE),VLOOKUP($A68,'申込一覧（男）'!$A$4:$X$53,17,FALSE)),"")</f>
        <v/>
      </c>
      <c r="N68" s="56" t="str">
        <f>_xlfn.IFNA(IF(ISNA(VLOOKUP($A68,'申込一覧（男）'!$A$4:$X$53,19,FALSE)),VLOOKUP($A68,'申込一覧（女）'!$A$4:$AD$53,19,FALSE),VLOOKUP($A68,'申込一覧（男）'!$A$4:$X$53,19,FALSE)),"")</f>
        <v/>
      </c>
      <c r="O68" s="56" t="str">
        <f>_xlfn.IFNA(IF(ISNA(VLOOKUP($A68,'申込一覧（男）'!$A$4:$X$53,21,FALSE)),VLOOKUP($A68,'申込一覧（女）'!$A$4:$AD$53,21,FALSE),VLOOKUP($A68,'申込一覧（男）'!$A$4:$X$53,21,FALSE)),"")</f>
        <v/>
      </c>
      <c r="P68" s="54" t="str">
        <f>_xlfn.IFNA(IF(ISNA(VLOOKUP($A68,'申込一覧（男）'!$A$4:$X$53,9,FALSE)),VLOOKUP($A68,'申込一覧（女）'!$A$4:$AD$53,9,FALSE),VLOOKUP($A68,'申込一覧（男）'!$A$4:$X$53,9,FALSE)),"")</f>
        <v/>
      </c>
      <c r="Q68" s="329" t="str">
        <f>_xlfn.IFNA(IF(ISNA(VLOOKUP($A68,'申込一覧（男）'!$A$4:$Y$53,23,FALSE)),VLOOKUP($A68,'申込一覧（女）'!$A$4:$AD$53,23,FALSE),VLOOKUP($A68,'申込一覧（男）'!$A$4:$Y$53,23,FALSE)),"")</f>
        <v/>
      </c>
      <c r="R68" s="330" t="s">
        <v>362</v>
      </c>
      <c r="S68" s="59"/>
      <c r="V68" s="41">
        <v>373002</v>
      </c>
      <c r="W68" s="41" t="s">
        <v>342</v>
      </c>
      <c r="X68" s="41" t="s">
        <v>204</v>
      </c>
      <c r="Y68" s="41" t="s">
        <v>205</v>
      </c>
    </row>
    <row r="69" spans="1:25" ht="20.25" customHeight="1">
      <c r="A69" s="52">
        <v>53</v>
      </c>
      <c r="B69" s="53" t="str">
        <f>_xlfn.IFNA(IF(ISNA(VLOOKUP($A69,'申込一覧（男）'!$A$4:$Y$53,2,FALSE)),VLOOKUP($A69,'申込一覧（女）'!$A$4:$AD$53,2,FALSE),VLOOKUP($A69,'申込一覧（男）'!$A$4:$Y$53,2,FALSE)),"")</f>
        <v/>
      </c>
      <c r="C69" s="327" t="str">
        <f>_xlfn.IFNA(IF(ISNA(VLOOKUP($A69,'申込一覧（男）'!$A$4:$X$53,4,FALSE)),VLOOKUP($A69,'申込一覧（女）'!$A$4:$AD$53,4,FALSE),VLOOKUP($A69,'申込一覧（男）'!$A$4:$X$53,4,FALSE)),"")</f>
        <v/>
      </c>
      <c r="D69" s="328" t="s">
        <v>362</v>
      </c>
      <c r="E69" s="54" t="str">
        <f>_xlfn.IFNA(IF(ISNA(VLOOKUP($A69,'申込一覧（男）'!$A$4:$X$53,5,FALSE)),VLOOKUP($A69,'申込一覧（女）'!$A$4:$AD$53,5,FALSE),VLOOKUP($A69,'申込一覧（男）'!$A$4:$X$53,5,FALSE)),"")</f>
        <v/>
      </c>
      <c r="F69" s="54" t="str">
        <f>_xlfn.IFNA(IF(ISNA(VLOOKUP($A69,'申込一覧（男）'!$A$4:$X$53,7,FALSE)),VLOOKUP($A69,'申込一覧（女）'!$A$4:$AD$53,7,FALSE),VLOOKUP($A69,'申込一覧（男）'!$A$4:$X$53,7,FALSE)),"")</f>
        <v/>
      </c>
      <c r="G69" s="68" t="str">
        <f>_xlfn.IFNA(IF(ISNA(VLOOKUP($A69,'申込一覧（男）'!$A$4:$X$53,3,FALSE)),VLOOKUP($A69,'申込一覧（女）'!$A$4:$AD$53,3,FALSE),VLOOKUP($A69,'申込一覧（男）'!$A$4:$X$53,3,FALSE)),"")</f>
        <v/>
      </c>
      <c r="H69" s="55" t="str">
        <f>_xlfn.IFNA(IF(ISNA(VLOOKUP($A69,'申込一覧（男）'!$A$4:$X$53,8,FALSE)),VLOOKUP($A69,'申込一覧（女）'!$A$4:$AD$53,8,FALSE),VLOOKUP($A69,'申込一覧（男）'!$A$4:$X$53,8,FALSE)),"")</f>
        <v/>
      </c>
      <c r="I69" s="54" t="str">
        <f>_xlfn.IFNA(IF(ISNA(VLOOKUP($A69,'申込一覧（男）'!$A$4:$X$53,10,FALSE)),VLOOKUP($A69,'申込一覧（女）'!$A$4:$AD$53,10,FALSE),VLOOKUP($A69,'申込一覧（男）'!$A$4:$X$53,10,FALSE)),"")</f>
        <v/>
      </c>
      <c r="J69" s="54" t="str">
        <f>_xlfn.IFNA(IF(ISNA(VLOOKUP($A69,'申込一覧（男）'!$A$4:$X$53,12,FALSE)),VLOOKUP($A69,'申込一覧（女）'!$A$4:$AD$53,12,FALSE),VLOOKUP($A69,'申込一覧（男）'!$A$4:$X$53,12,FALSE)),"")</f>
        <v/>
      </c>
      <c r="K69" s="54" t="str">
        <f>_xlfn.IFNA(IF(ISNA(VLOOKUP($A69,'申込一覧（男）'!$A$4:$X$53,14,FALSE)),VLOOKUP($A69,'申込一覧（女）'!$A$4:$AD$53,14,FALSE),VLOOKUP($A69,'申込一覧（男）'!$A$4:$X$53,14,FALSE)),"")</f>
        <v/>
      </c>
      <c r="L69" s="54" t="str">
        <f>_xlfn.IFNA(IF(ISNA(VLOOKUP($A69,'申込一覧（男）'!$A$4:$X$53,16,FALSE)),VLOOKUP($A69,'申込一覧（女）'!$A$4:$AD$53,16,FALSE),VLOOKUP($A69,'申込一覧（男）'!$A$4:$X$53,16,FALSE)),"")</f>
        <v/>
      </c>
      <c r="M69" s="56" t="str">
        <f>_xlfn.IFNA(IF(ISNA(VLOOKUP($A69,'申込一覧（男）'!$A$4:$X$53,17,FALSE)),VLOOKUP($A69,'申込一覧（女）'!$A$4:$AD$53,17,FALSE),VLOOKUP($A69,'申込一覧（男）'!$A$4:$X$53,17,FALSE)),"")</f>
        <v/>
      </c>
      <c r="N69" s="56" t="str">
        <f>_xlfn.IFNA(IF(ISNA(VLOOKUP($A69,'申込一覧（男）'!$A$4:$X$53,19,FALSE)),VLOOKUP($A69,'申込一覧（女）'!$A$4:$AD$53,19,FALSE),VLOOKUP($A69,'申込一覧（男）'!$A$4:$X$53,19,FALSE)),"")</f>
        <v/>
      </c>
      <c r="O69" s="56" t="str">
        <f>_xlfn.IFNA(IF(ISNA(VLOOKUP($A69,'申込一覧（男）'!$A$4:$X$53,21,FALSE)),VLOOKUP($A69,'申込一覧（女）'!$A$4:$AD$53,21,FALSE),VLOOKUP($A69,'申込一覧（男）'!$A$4:$X$53,21,FALSE)),"")</f>
        <v/>
      </c>
      <c r="P69" s="54" t="str">
        <f>_xlfn.IFNA(IF(ISNA(VLOOKUP($A69,'申込一覧（男）'!$A$4:$X$53,9,FALSE)),VLOOKUP($A69,'申込一覧（女）'!$A$4:$AD$53,9,FALSE),VLOOKUP($A69,'申込一覧（男）'!$A$4:$X$53,9,FALSE)),"")</f>
        <v/>
      </c>
      <c r="Q69" s="329" t="str">
        <f>_xlfn.IFNA(IF(ISNA(VLOOKUP($A69,'申込一覧（男）'!$A$4:$Y$53,23,FALSE)),VLOOKUP($A69,'申込一覧（女）'!$A$4:$AD$53,23,FALSE),VLOOKUP($A69,'申込一覧（男）'!$A$4:$Y$53,23,FALSE)),"")</f>
        <v/>
      </c>
      <c r="R69" s="330" t="s">
        <v>362</v>
      </c>
      <c r="S69" s="59"/>
      <c r="V69" s="41">
        <v>383001</v>
      </c>
      <c r="W69" s="41" t="s">
        <v>206</v>
      </c>
      <c r="X69" s="41" t="s">
        <v>207</v>
      </c>
      <c r="Y69" s="41" t="s">
        <v>208</v>
      </c>
    </row>
    <row r="70" spans="1:25" ht="20.25" customHeight="1">
      <c r="A70" s="52">
        <v>54</v>
      </c>
      <c r="B70" s="53" t="str">
        <f>_xlfn.IFNA(IF(ISNA(VLOOKUP($A70,'申込一覧（男）'!$A$4:$Y$53,2,FALSE)),VLOOKUP($A70,'申込一覧（女）'!$A$4:$AD$53,2,FALSE),VLOOKUP($A70,'申込一覧（男）'!$A$4:$Y$53,2,FALSE)),"")</f>
        <v/>
      </c>
      <c r="C70" s="327" t="str">
        <f>_xlfn.IFNA(IF(ISNA(VLOOKUP($A70,'申込一覧（男）'!$A$4:$X$53,4,FALSE)),VLOOKUP($A70,'申込一覧（女）'!$A$4:$AD$53,4,FALSE),VLOOKUP($A70,'申込一覧（男）'!$A$4:$X$53,4,FALSE)),"")</f>
        <v/>
      </c>
      <c r="D70" s="328" t="s">
        <v>362</v>
      </c>
      <c r="E70" s="54" t="str">
        <f>_xlfn.IFNA(IF(ISNA(VLOOKUP($A70,'申込一覧（男）'!$A$4:$X$53,5,FALSE)),VLOOKUP($A70,'申込一覧（女）'!$A$4:$AD$53,5,FALSE),VLOOKUP($A70,'申込一覧（男）'!$A$4:$X$53,5,FALSE)),"")</f>
        <v/>
      </c>
      <c r="F70" s="54" t="str">
        <f>_xlfn.IFNA(IF(ISNA(VLOOKUP($A70,'申込一覧（男）'!$A$4:$X$53,7,FALSE)),VLOOKUP($A70,'申込一覧（女）'!$A$4:$AD$53,7,FALSE),VLOOKUP($A70,'申込一覧（男）'!$A$4:$X$53,7,FALSE)),"")</f>
        <v/>
      </c>
      <c r="G70" s="68" t="str">
        <f>_xlfn.IFNA(IF(ISNA(VLOOKUP($A70,'申込一覧（男）'!$A$4:$X$53,3,FALSE)),VLOOKUP($A70,'申込一覧（女）'!$A$4:$AD$53,3,FALSE),VLOOKUP($A70,'申込一覧（男）'!$A$4:$X$53,3,FALSE)),"")</f>
        <v/>
      </c>
      <c r="H70" s="55" t="str">
        <f>_xlfn.IFNA(IF(ISNA(VLOOKUP($A70,'申込一覧（男）'!$A$4:$X$53,8,FALSE)),VLOOKUP($A70,'申込一覧（女）'!$A$4:$AD$53,8,FALSE),VLOOKUP($A70,'申込一覧（男）'!$A$4:$X$53,8,FALSE)),"")</f>
        <v/>
      </c>
      <c r="I70" s="54" t="str">
        <f>_xlfn.IFNA(IF(ISNA(VLOOKUP($A70,'申込一覧（男）'!$A$4:$X$53,10,FALSE)),VLOOKUP($A70,'申込一覧（女）'!$A$4:$AD$53,10,FALSE),VLOOKUP($A70,'申込一覧（男）'!$A$4:$X$53,10,FALSE)),"")</f>
        <v/>
      </c>
      <c r="J70" s="54" t="str">
        <f>_xlfn.IFNA(IF(ISNA(VLOOKUP($A70,'申込一覧（男）'!$A$4:$X$53,12,FALSE)),VLOOKUP($A70,'申込一覧（女）'!$A$4:$AD$53,12,FALSE),VLOOKUP($A70,'申込一覧（男）'!$A$4:$X$53,12,FALSE)),"")</f>
        <v/>
      </c>
      <c r="K70" s="54" t="str">
        <f>_xlfn.IFNA(IF(ISNA(VLOOKUP($A70,'申込一覧（男）'!$A$4:$X$53,14,FALSE)),VLOOKUP($A70,'申込一覧（女）'!$A$4:$AD$53,14,FALSE),VLOOKUP($A70,'申込一覧（男）'!$A$4:$X$53,14,FALSE)),"")</f>
        <v/>
      </c>
      <c r="L70" s="54" t="str">
        <f>_xlfn.IFNA(IF(ISNA(VLOOKUP($A70,'申込一覧（男）'!$A$4:$X$53,16,FALSE)),VLOOKUP($A70,'申込一覧（女）'!$A$4:$AD$53,16,FALSE),VLOOKUP($A70,'申込一覧（男）'!$A$4:$X$53,16,FALSE)),"")</f>
        <v/>
      </c>
      <c r="M70" s="56" t="str">
        <f>_xlfn.IFNA(IF(ISNA(VLOOKUP($A70,'申込一覧（男）'!$A$4:$X$53,17,FALSE)),VLOOKUP($A70,'申込一覧（女）'!$A$4:$AD$53,17,FALSE),VLOOKUP($A70,'申込一覧（男）'!$A$4:$X$53,17,FALSE)),"")</f>
        <v/>
      </c>
      <c r="N70" s="56" t="str">
        <f>_xlfn.IFNA(IF(ISNA(VLOOKUP($A70,'申込一覧（男）'!$A$4:$X$53,19,FALSE)),VLOOKUP($A70,'申込一覧（女）'!$A$4:$AD$53,19,FALSE),VLOOKUP($A70,'申込一覧（男）'!$A$4:$X$53,19,FALSE)),"")</f>
        <v/>
      </c>
      <c r="O70" s="56" t="str">
        <f>_xlfn.IFNA(IF(ISNA(VLOOKUP($A70,'申込一覧（男）'!$A$4:$X$53,21,FALSE)),VLOOKUP($A70,'申込一覧（女）'!$A$4:$AD$53,21,FALSE),VLOOKUP($A70,'申込一覧（男）'!$A$4:$X$53,21,FALSE)),"")</f>
        <v/>
      </c>
      <c r="P70" s="54" t="str">
        <f>_xlfn.IFNA(IF(ISNA(VLOOKUP($A70,'申込一覧（男）'!$A$4:$X$53,9,FALSE)),VLOOKUP($A70,'申込一覧（女）'!$A$4:$AD$53,9,FALSE),VLOOKUP($A70,'申込一覧（男）'!$A$4:$X$53,9,FALSE)),"")</f>
        <v/>
      </c>
      <c r="Q70" s="329" t="str">
        <f>_xlfn.IFNA(IF(ISNA(VLOOKUP($A70,'申込一覧（男）'!$A$4:$Y$53,23,FALSE)),VLOOKUP($A70,'申込一覧（女）'!$A$4:$AD$53,23,FALSE),VLOOKUP($A70,'申込一覧（男）'!$A$4:$Y$53,23,FALSE)),"")</f>
        <v/>
      </c>
      <c r="R70" s="330" t="s">
        <v>362</v>
      </c>
      <c r="S70" s="59"/>
      <c r="V70" s="41">
        <v>383002</v>
      </c>
      <c r="W70" s="41" t="s">
        <v>209</v>
      </c>
      <c r="X70" s="41" t="s">
        <v>210</v>
      </c>
      <c r="Y70" s="41" t="s">
        <v>211</v>
      </c>
    </row>
    <row r="71" spans="1:25" ht="20.25" customHeight="1">
      <c r="A71" s="52">
        <v>55</v>
      </c>
      <c r="B71" s="53" t="str">
        <f>_xlfn.IFNA(IF(ISNA(VLOOKUP($A71,'申込一覧（男）'!$A$4:$Y$53,2,FALSE)),VLOOKUP($A71,'申込一覧（女）'!$A$4:$AD$53,2,FALSE),VLOOKUP($A71,'申込一覧（男）'!$A$4:$Y$53,2,FALSE)),"")</f>
        <v/>
      </c>
      <c r="C71" s="327" t="str">
        <f>_xlfn.IFNA(IF(ISNA(VLOOKUP($A71,'申込一覧（男）'!$A$4:$X$53,4,FALSE)),VLOOKUP($A71,'申込一覧（女）'!$A$4:$AD$53,4,FALSE),VLOOKUP($A71,'申込一覧（男）'!$A$4:$X$53,4,FALSE)),"")</f>
        <v/>
      </c>
      <c r="D71" s="328" t="s">
        <v>362</v>
      </c>
      <c r="E71" s="54" t="str">
        <f>_xlfn.IFNA(IF(ISNA(VLOOKUP($A71,'申込一覧（男）'!$A$4:$X$53,5,FALSE)),VLOOKUP($A71,'申込一覧（女）'!$A$4:$AD$53,5,FALSE),VLOOKUP($A71,'申込一覧（男）'!$A$4:$X$53,5,FALSE)),"")</f>
        <v/>
      </c>
      <c r="F71" s="54" t="str">
        <f>_xlfn.IFNA(IF(ISNA(VLOOKUP($A71,'申込一覧（男）'!$A$4:$X$53,7,FALSE)),VLOOKUP($A71,'申込一覧（女）'!$A$4:$AD$53,7,FALSE),VLOOKUP($A71,'申込一覧（男）'!$A$4:$X$53,7,FALSE)),"")</f>
        <v/>
      </c>
      <c r="G71" s="68" t="str">
        <f>_xlfn.IFNA(IF(ISNA(VLOOKUP($A71,'申込一覧（男）'!$A$4:$X$53,3,FALSE)),VLOOKUP($A71,'申込一覧（女）'!$A$4:$AD$53,3,FALSE),VLOOKUP($A71,'申込一覧（男）'!$A$4:$X$53,3,FALSE)),"")</f>
        <v/>
      </c>
      <c r="H71" s="55" t="str">
        <f>_xlfn.IFNA(IF(ISNA(VLOOKUP($A71,'申込一覧（男）'!$A$4:$X$53,8,FALSE)),VLOOKUP($A71,'申込一覧（女）'!$A$4:$AD$53,8,FALSE),VLOOKUP($A71,'申込一覧（男）'!$A$4:$X$53,8,FALSE)),"")</f>
        <v/>
      </c>
      <c r="I71" s="54" t="str">
        <f>_xlfn.IFNA(IF(ISNA(VLOOKUP($A71,'申込一覧（男）'!$A$4:$X$53,10,FALSE)),VLOOKUP($A71,'申込一覧（女）'!$A$4:$AD$53,10,FALSE),VLOOKUP($A71,'申込一覧（男）'!$A$4:$X$53,10,FALSE)),"")</f>
        <v/>
      </c>
      <c r="J71" s="54" t="str">
        <f>_xlfn.IFNA(IF(ISNA(VLOOKUP($A71,'申込一覧（男）'!$A$4:$X$53,12,FALSE)),VLOOKUP($A71,'申込一覧（女）'!$A$4:$AD$53,12,FALSE),VLOOKUP($A71,'申込一覧（男）'!$A$4:$X$53,12,FALSE)),"")</f>
        <v/>
      </c>
      <c r="K71" s="54" t="str">
        <f>_xlfn.IFNA(IF(ISNA(VLOOKUP($A71,'申込一覧（男）'!$A$4:$X$53,14,FALSE)),VLOOKUP($A71,'申込一覧（女）'!$A$4:$AD$53,14,FALSE),VLOOKUP($A71,'申込一覧（男）'!$A$4:$X$53,14,FALSE)),"")</f>
        <v/>
      </c>
      <c r="L71" s="54" t="str">
        <f>_xlfn.IFNA(IF(ISNA(VLOOKUP($A71,'申込一覧（男）'!$A$4:$X$53,16,FALSE)),VLOOKUP($A71,'申込一覧（女）'!$A$4:$AD$53,16,FALSE),VLOOKUP($A71,'申込一覧（男）'!$A$4:$X$53,16,FALSE)),"")</f>
        <v/>
      </c>
      <c r="M71" s="56" t="str">
        <f>_xlfn.IFNA(IF(ISNA(VLOOKUP($A71,'申込一覧（男）'!$A$4:$X$53,17,FALSE)),VLOOKUP($A71,'申込一覧（女）'!$A$4:$AD$53,17,FALSE),VLOOKUP($A71,'申込一覧（男）'!$A$4:$X$53,17,FALSE)),"")</f>
        <v/>
      </c>
      <c r="N71" s="56" t="str">
        <f>_xlfn.IFNA(IF(ISNA(VLOOKUP($A71,'申込一覧（男）'!$A$4:$X$53,19,FALSE)),VLOOKUP($A71,'申込一覧（女）'!$A$4:$AD$53,19,FALSE),VLOOKUP($A71,'申込一覧（男）'!$A$4:$X$53,19,FALSE)),"")</f>
        <v/>
      </c>
      <c r="O71" s="56" t="str">
        <f>_xlfn.IFNA(IF(ISNA(VLOOKUP($A71,'申込一覧（男）'!$A$4:$X$53,21,FALSE)),VLOOKUP($A71,'申込一覧（女）'!$A$4:$AD$53,21,FALSE),VLOOKUP($A71,'申込一覧（男）'!$A$4:$X$53,21,FALSE)),"")</f>
        <v/>
      </c>
      <c r="P71" s="54" t="str">
        <f>_xlfn.IFNA(IF(ISNA(VLOOKUP($A71,'申込一覧（男）'!$A$4:$X$53,9,FALSE)),VLOOKUP($A71,'申込一覧（女）'!$A$4:$AD$53,9,FALSE),VLOOKUP($A71,'申込一覧（男）'!$A$4:$X$53,9,FALSE)),"")</f>
        <v/>
      </c>
      <c r="Q71" s="329" t="str">
        <f>_xlfn.IFNA(IF(ISNA(VLOOKUP($A71,'申込一覧（男）'!$A$4:$Y$53,23,FALSE)),VLOOKUP($A71,'申込一覧（女）'!$A$4:$AD$53,23,FALSE),VLOOKUP($A71,'申込一覧（男）'!$A$4:$Y$53,23,FALSE)),"")</f>
        <v/>
      </c>
      <c r="R71" s="330" t="s">
        <v>362</v>
      </c>
      <c r="S71" s="59"/>
      <c r="V71" s="41">
        <v>393001</v>
      </c>
      <c r="W71" s="41" t="s">
        <v>212</v>
      </c>
      <c r="X71" s="41" t="s">
        <v>213</v>
      </c>
      <c r="Y71" s="41" t="s">
        <v>214</v>
      </c>
    </row>
    <row r="72" spans="1:25" ht="20.25" customHeight="1">
      <c r="A72" s="52">
        <v>56</v>
      </c>
      <c r="B72" s="53" t="str">
        <f>_xlfn.IFNA(IF(ISNA(VLOOKUP($A72,'申込一覧（男）'!$A$4:$Y$53,2,FALSE)),VLOOKUP($A72,'申込一覧（女）'!$A$4:$AD$53,2,FALSE),VLOOKUP($A72,'申込一覧（男）'!$A$4:$Y$53,2,FALSE)),"")</f>
        <v/>
      </c>
      <c r="C72" s="327" t="str">
        <f>_xlfn.IFNA(IF(ISNA(VLOOKUP($A72,'申込一覧（男）'!$A$4:$X$53,4,FALSE)),VLOOKUP($A72,'申込一覧（女）'!$A$4:$AD$53,4,FALSE),VLOOKUP($A72,'申込一覧（男）'!$A$4:$X$53,4,FALSE)),"")</f>
        <v/>
      </c>
      <c r="D72" s="328" t="s">
        <v>362</v>
      </c>
      <c r="E72" s="54" t="str">
        <f>_xlfn.IFNA(IF(ISNA(VLOOKUP($A72,'申込一覧（男）'!$A$4:$X$53,5,FALSE)),VLOOKUP($A72,'申込一覧（女）'!$A$4:$AD$53,5,FALSE),VLOOKUP($A72,'申込一覧（男）'!$A$4:$X$53,5,FALSE)),"")</f>
        <v/>
      </c>
      <c r="F72" s="54" t="str">
        <f>_xlfn.IFNA(IF(ISNA(VLOOKUP($A72,'申込一覧（男）'!$A$4:$X$53,7,FALSE)),VLOOKUP($A72,'申込一覧（女）'!$A$4:$AD$53,7,FALSE),VLOOKUP($A72,'申込一覧（男）'!$A$4:$X$53,7,FALSE)),"")</f>
        <v/>
      </c>
      <c r="G72" s="68" t="str">
        <f>_xlfn.IFNA(IF(ISNA(VLOOKUP($A72,'申込一覧（男）'!$A$4:$X$53,3,FALSE)),VLOOKUP($A72,'申込一覧（女）'!$A$4:$AD$53,3,FALSE),VLOOKUP($A72,'申込一覧（男）'!$A$4:$X$53,3,FALSE)),"")</f>
        <v/>
      </c>
      <c r="H72" s="55" t="str">
        <f>_xlfn.IFNA(IF(ISNA(VLOOKUP($A72,'申込一覧（男）'!$A$4:$X$53,8,FALSE)),VLOOKUP($A72,'申込一覧（女）'!$A$4:$AD$53,8,FALSE),VLOOKUP($A72,'申込一覧（男）'!$A$4:$X$53,8,FALSE)),"")</f>
        <v/>
      </c>
      <c r="I72" s="54" t="str">
        <f>_xlfn.IFNA(IF(ISNA(VLOOKUP($A72,'申込一覧（男）'!$A$4:$X$53,10,FALSE)),VLOOKUP($A72,'申込一覧（女）'!$A$4:$AD$53,10,FALSE),VLOOKUP($A72,'申込一覧（男）'!$A$4:$X$53,10,FALSE)),"")</f>
        <v/>
      </c>
      <c r="J72" s="54" t="str">
        <f>_xlfn.IFNA(IF(ISNA(VLOOKUP($A72,'申込一覧（男）'!$A$4:$X$53,12,FALSE)),VLOOKUP($A72,'申込一覧（女）'!$A$4:$AD$53,12,FALSE),VLOOKUP($A72,'申込一覧（男）'!$A$4:$X$53,12,FALSE)),"")</f>
        <v/>
      </c>
      <c r="K72" s="54" t="str">
        <f>_xlfn.IFNA(IF(ISNA(VLOOKUP($A72,'申込一覧（男）'!$A$4:$X$53,14,FALSE)),VLOOKUP($A72,'申込一覧（女）'!$A$4:$AD$53,14,FALSE),VLOOKUP($A72,'申込一覧（男）'!$A$4:$X$53,14,FALSE)),"")</f>
        <v/>
      </c>
      <c r="L72" s="54" t="str">
        <f>_xlfn.IFNA(IF(ISNA(VLOOKUP($A72,'申込一覧（男）'!$A$4:$X$53,16,FALSE)),VLOOKUP($A72,'申込一覧（女）'!$A$4:$AD$53,16,FALSE),VLOOKUP($A72,'申込一覧（男）'!$A$4:$X$53,16,FALSE)),"")</f>
        <v/>
      </c>
      <c r="M72" s="56" t="str">
        <f>_xlfn.IFNA(IF(ISNA(VLOOKUP($A72,'申込一覧（男）'!$A$4:$X$53,17,FALSE)),VLOOKUP($A72,'申込一覧（女）'!$A$4:$AD$53,17,FALSE),VLOOKUP($A72,'申込一覧（男）'!$A$4:$X$53,17,FALSE)),"")</f>
        <v/>
      </c>
      <c r="N72" s="56" t="str">
        <f>_xlfn.IFNA(IF(ISNA(VLOOKUP($A72,'申込一覧（男）'!$A$4:$X$53,19,FALSE)),VLOOKUP($A72,'申込一覧（女）'!$A$4:$AD$53,19,FALSE),VLOOKUP($A72,'申込一覧（男）'!$A$4:$X$53,19,FALSE)),"")</f>
        <v/>
      </c>
      <c r="O72" s="56" t="str">
        <f>_xlfn.IFNA(IF(ISNA(VLOOKUP($A72,'申込一覧（男）'!$A$4:$X$53,21,FALSE)),VLOOKUP($A72,'申込一覧（女）'!$A$4:$AD$53,21,FALSE),VLOOKUP($A72,'申込一覧（男）'!$A$4:$X$53,21,FALSE)),"")</f>
        <v/>
      </c>
      <c r="P72" s="54" t="str">
        <f>_xlfn.IFNA(IF(ISNA(VLOOKUP($A72,'申込一覧（男）'!$A$4:$X$53,9,FALSE)),VLOOKUP($A72,'申込一覧（女）'!$A$4:$AD$53,9,FALSE),VLOOKUP($A72,'申込一覧（男）'!$A$4:$X$53,9,FALSE)),"")</f>
        <v/>
      </c>
      <c r="Q72" s="329" t="str">
        <f>_xlfn.IFNA(IF(ISNA(VLOOKUP($A72,'申込一覧（男）'!$A$4:$Y$53,23,FALSE)),VLOOKUP($A72,'申込一覧（女）'!$A$4:$AD$53,23,FALSE),VLOOKUP($A72,'申込一覧（男）'!$A$4:$Y$53,23,FALSE)),"")</f>
        <v/>
      </c>
      <c r="R72" s="330" t="s">
        <v>362</v>
      </c>
      <c r="S72" s="59"/>
      <c r="V72" s="41">
        <v>403001</v>
      </c>
      <c r="W72" s="41" t="s">
        <v>215</v>
      </c>
      <c r="X72" s="41" t="s">
        <v>216</v>
      </c>
      <c r="Y72" s="41" t="s">
        <v>217</v>
      </c>
    </row>
    <row r="73" spans="1:25" ht="20.25" customHeight="1">
      <c r="A73" s="52">
        <v>57</v>
      </c>
      <c r="B73" s="53" t="str">
        <f>_xlfn.IFNA(IF(ISNA(VLOOKUP($A73,'申込一覧（男）'!$A$4:$Y$53,2,FALSE)),VLOOKUP($A73,'申込一覧（女）'!$A$4:$AD$53,2,FALSE),VLOOKUP($A73,'申込一覧（男）'!$A$4:$Y$53,2,FALSE)),"")</f>
        <v/>
      </c>
      <c r="C73" s="327" t="str">
        <f>_xlfn.IFNA(IF(ISNA(VLOOKUP($A73,'申込一覧（男）'!$A$4:$X$53,4,FALSE)),VLOOKUP($A73,'申込一覧（女）'!$A$4:$AD$53,4,FALSE),VLOOKUP($A73,'申込一覧（男）'!$A$4:$X$53,4,FALSE)),"")</f>
        <v/>
      </c>
      <c r="D73" s="328" t="s">
        <v>362</v>
      </c>
      <c r="E73" s="54" t="str">
        <f>_xlfn.IFNA(IF(ISNA(VLOOKUP($A73,'申込一覧（男）'!$A$4:$X$53,5,FALSE)),VLOOKUP($A73,'申込一覧（女）'!$A$4:$AD$53,5,FALSE),VLOOKUP($A73,'申込一覧（男）'!$A$4:$X$53,5,FALSE)),"")</f>
        <v/>
      </c>
      <c r="F73" s="54" t="str">
        <f>_xlfn.IFNA(IF(ISNA(VLOOKUP($A73,'申込一覧（男）'!$A$4:$X$53,7,FALSE)),VLOOKUP($A73,'申込一覧（女）'!$A$4:$AD$53,7,FALSE),VLOOKUP($A73,'申込一覧（男）'!$A$4:$X$53,7,FALSE)),"")</f>
        <v/>
      </c>
      <c r="G73" s="68" t="str">
        <f>_xlfn.IFNA(IF(ISNA(VLOOKUP($A73,'申込一覧（男）'!$A$4:$X$53,3,FALSE)),VLOOKUP($A73,'申込一覧（女）'!$A$4:$AD$53,3,FALSE),VLOOKUP($A73,'申込一覧（男）'!$A$4:$X$53,3,FALSE)),"")</f>
        <v/>
      </c>
      <c r="H73" s="55" t="str">
        <f>_xlfn.IFNA(IF(ISNA(VLOOKUP($A73,'申込一覧（男）'!$A$4:$X$53,8,FALSE)),VLOOKUP($A73,'申込一覧（女）'!$A$4:$AD$53,8,FALSE),VLOOKUP($A73,'申込一覧（男）'!$A$4:$X$53,8,FALSE)),"")</f>
        <v/>
      </c>
      <c r="I73" s="54" t="str">
        <f>_xlfn.IFNA(IF(ISNA(VLOOKUP($A73,'申込一覧（男）'!$A$4:$X$53,10,FALSE)),VLOOKUP($A73,'申込一覧（女）'!$A$4:$AD$53,10,FALSE),VLOOKUP($A73,'申込一覧（男）'!$A$4:$X$53,10,FALSE)),"")</f>
        <v/>
      </c>
      <c r="J73" s="54" t="str">
        <f>_xlfn.IFNA(IF(ISNA(VLOOKUP($A73,'申込一覧（男）'!$A$4:$X$53,12,FALSE)),VLOOKUP($A73,'申込一覧（女）'!$A$4:$AD$53,12,FALSE),VLOOKUP($A73,'申込一覧（男）'!$A$4:$X$53,12,FALSE)),"")</f>
        <v/>
      </c>
      <c r="K73" s="54" t="str">
        <f>_xlfn.IFNA(IF(ISNA(VLOOKUP($A73,'申込一覧（男）'!$A$4:$X$53,14,FALSE)),VLOOKUP($A73,'申込一覧（女）'!$A$4:$AD$53,14,FALSE),VLOOKUP($A73,'申込一覧（男）'!$A$4:$X$53,14,FALSE)),"")</f>
        <v/>
      </c>
      <c r="L73" s="54" t="str">
        <f>_xlfn.IFNA(IF(ISNA(VLOOKUP($A73,'申込一覧（男）'!$A$4:$X$53,16,FALSE)),VLOOKUP($A73,'申込一覧（女）'!$A$4:$AD$53,16,FALSE),VLOOKUP($A73,'申込一覧（男）'!$A$4:$X$53,16,FALSE)),"")</f>
        <v/>
      </c>
      <c r="M73" s="56" t="str">
        <f>_xlfn.IFNA(IF(ISNA(VLOOKUP($A73,'申込一覧（男）'!$A$4:$X$53,17,FALSE)),VLOOKUP($A73,'申込一覧（女）'!$A$4:$AD$53,17,FALSE),VLOOKUP($A73,'申込一覧（男）'!$A$4:$X$53,17,FALSE)),"")</f>
        <v/>
      </c>
      <c r="N73" s="56" t="str">
        <f>_xlfn.IFNA(IF(ISNA(VLOOKUP($A73,'申込一覧（男）'!$A$4:$X$53,19,FALSE)),VLOOKUP($A73,'申込一覧（女）'!$A$4:$AD$53,19,FALSE),VLOOKUP($A73,'申込一覧（男）'!$A$4:$X$53,19,FALSE)),"")</f>
        <v/>
      </c>
      <c r="O73" s="56" t="str">
        <f>_xlfn.IFNA(IF(ISNA(VLOOKUP($A73,'申込一覧（男）'!$A$4:$X$53,21,FALSE)),VLOOKUP($A73,'申込一覧（女）'!$A$4:$AD$53,21,FALSE),VLOOKUP($A73,'申込一覧（男）'!$A$4:$X$53,21,FALSE)),"")</f>
        <v/>
      </c>
      <c r="P73" s="54" t="str">
        <f>_xlfn.IFNA(IF(ISNA(VLOOKUP($A73,'申込一覧（男）'!$A$4:$X$53,9,FALSE)),VLOOKUP($A73,'申込一覧（女）'!$A$4:$AD$53,9,FALSE),VLOOKUP($A73,'申込一覧（男）'!$A$4:$X$53,9,FALSE)),"")</f>
        <v/>
      </c>
      <c r="Q73" s="329" t="str">
        <f>_xlfn.IFNA(IF(ISNA(VLOOKUP($A73,'申込一覧（男）'!$A$4:$Y$53,23,FALSE)),VLOOKUP($A73,'申込一覧（女）'!$A$4:$AD$53,23,FALSE),VLOOKUP($A73,'申込一覧（男）'!$A$4:$Y$53,23,FALSE)),"")</f>
        <v/>
      </c>
      <c r="R73" s="330" t="s">
        <v>362</v>
      </c>
      <c r="S73" s="59"/>
      <c r="V73" s="41">
        <v>403002</v>
      </c>
      <c r="W73" s="41" t="s">
        <v>218</v>
      </c>
      <c r="X73" s="41" t="s">
        <v>219</v>
      </c>
      <c r="Y73" s="41" t="s">
        <v>220</v>
      </c>
    </row>
    <row r="74" spans="1:25" ht="20.25" customHeight="1">
      <c r="A74" s="52">
        <v>58</v>
      </c>
      <c r="B74" s="53" t="str">
        <f>_xlfn.IFNA(IF(ISNA(VLOOKUP($A74,'申込一覧（男）'!$A$4:$Y$53,2,FALSE)),VLOOKUP($A74,'申込一覧（女）'!$A$4:$AD$53,2,FALSE),VLOOKUP($A74,'申込一覧（男）'!$A$4:$Y$53,2,FALSE)),"")</f>
        <v/>
      </c>
      <c r="C74" s="327" t="str">
        <f>_xlfn.IFNA(IF(ISNA(VLOOKUP($A74,'申込一覧（男）'!$A$4:$X$53,4,FALSE)),VLOOKUP($A74,'申込一覧（女）'!$A$4:$AD$53,4,FALSE),VLOOKUP($A74,'申込一覧（男）'!$A$4:$X$53,4,FALSE)),"")</f>
        <v/>
      </c>
      <c r="D74" s="328" t="s">
        <v>362</v>
      </c>
      <c r="E74" s="54" t="str">
        <f>_xlfn.IFNA(IF(ISNA(VLOOKUP($A74,'申込一覧（男）'!$A$4:$X$53,5,FALSE)),VLOOKUP($A74,'申込一覧（女）'!$A$4:$AD$53,5,FALSE),VLOOKUP($A74,'申込一覧（男）'!$A$4:$X$53,5,FALSE)),"")</f>
        <v/>
      </c>
      <c r="F74" s="54" t="str">
        <f>_xlfn.IFNA(IF(ISNA(VLOOKUP($A74,'申込一覧（男）'!$A$4:$X$53,7,FALSE)),VLOOKUP($A74,'申込一覧（女）'!$A$4:$AD$53,7,FALSE),VLOOKUP($A74,'申込一覧（男）'!$A$4:$X$53,7,FALSE)),"")</f>
        <v/>
      </c>
      <c r="G74" s="68" t="str">
        <f>_xlfn.IFNA(IF(ISNA(VLOOKUP($A74,'申込一覧（男）'!$A$4:$X$53,3,FALSE)),VLOOKUP($A74,'申込一覧（女）'!$A$4:$AD$53,3,FALSE),VLOOKUP($A74,'申込一覧（男）'!$A$4:$X$53,3,FALSE)),"")</f>
        <v/>
      </c>
      <c r="H74" s="55" t="str">
        <f>_xlfn.IFNA(IF(ISNA(VLOOKUP($A74,'申込一覧（男）'!$A$4:$X$53,8,FALSE)),VLOOKUP($A74,'申込一覧（女）'!$A$4:$AD$53,8,FALSE),VLOOKUP($A74,'申込一覧（男）'!$A$4:$X$53,8,FALSE)),"")</f>
        <v/>
      </c>
      <c r="I74" s="54" t="str">
        <f>_xlfn.IFNA(IF(ISNA(VLOOKUP($A74,'申込一覧（男）'!$A$4:$X$53,10,FALSE)),VLOOKUP($A74,'申込一覧（女）'!$A$4:$AD$53,10,FALSE),VLOOKUP($A74,'申込一覧（男）'!$A$4:$X$53,10,FALSE)),"")</f>
        <v/>
      </c>
      <c r="J74" s="54" t="str">
        <f>_xlfn.IFNA(IF(ISNA(VLOOKUP($A74,'申込一覧（男）'!$A$4:$X$53,12,FALSE)),VLOOKUP($A74,'申込一覧（女）'!$A$4:$AD$53,12,FALSE),VLOOKUP($A74,'申込一覧（男）'!$A$4:$X$53,12,FALSE)),"")</f>
        <v/>
      </c>
      <c r="K74" s="54" t="str">
        <f>_xlfn.IFNA(IF(ISNA(VLOOKUP($A74,'申込一覧（男）'!$A$4:$X$53,14,FALSE)),VLOOKUP($A74,'申込一覧（女）'!$A$4:$AD$53,14,FALSE),VLOOKUP($A74,'申込一覧（男）'!$A$4:$X$53,14,FALSE)),"")</f>
        <v/>
      </c>
      <c r="L74" s="54" t="str">
        <f>_xlfn.IFNA(IF(ISNA(VLOOKUP($A74,'申込一覧（男）'!$A$4:$X$53,16,FALSE)),VLOOKUP($A74,'申込一覧（女）'!$A$4:$AD$53,16,FALSE),VLOOKUP($A74,'申込一覧（男）'!$A$4:$X$53,16,FALSE)),"")</f>
        <v/>
      </c>
      <c r="M74" s="56" t="str">
        <f>_xlfn.IFNA(IF(ISNA(VLOOKUP($A74,'申込一覧（男）'!$A$4:$X$53,17,FALSE)),VLOOKUP($A74,'申込一覧（女）'!$A$4:$AD$53,17,FALSE),VLOOKUP($A74,'申込一覧（男）'!$A$4:$X$53,17,FALSE)),"")</f>
        <v/>
      </c>
      <c r="N74" s="56" t="str">
        <f>_xlfn.IFNA(IF(ISNA(VLOOKUP($A74,'申込一覧（男）'!$A$4:$X$53,19,FALSE)),VLOOKUP($A74,'申込一覧（女）'!$A$4:$AD$53,19,FALSE),VLOOKUP($A74,'申込一覧（男）'!$A$4:$X$53,19,FALSE)),"")</f>
        <v/>
      </c>
      <c r="O74" s="56" t="str">
        <f>_xlfn.IFNA(IF(ISNA(VLOOKUP($A74,'申込一覧（男）'!$A$4:$X$53,21,FALSE)),VLOOKUP($A74,'申込一覧（女）'!$A$4:$AD$53,21,FALSE),VLOOKUP($A74,'申込一覧（男）'!$A$4:$X$53,21,FALSE)),"")</f>
        <v/>
      </c>
      <c r="P74" s="54" t="str">
        <f>_xlfn.IFNA(IF(ISNA(VLOOKUP($A74,'申込一覧（男）'!$A$4:$X$53,9,FALSE)),VLOOKUP($A74,'申込一覧（女）'!$A$4:$AD$53,9,FALSE),VLOOKUP($A74,'申込一覧（男）'!$A$4:$X$53,9,FALSE)),"")</f>
        <v/>
      </c>
      <c r="Q74" s="329" t="str">
        <f>_xlfn.IFNA(IF(ISNA(VLOOKUP($A74,'申込一覧（男）'!$A$4:$Y$53,23,FALSE)),VLOOKUP($A74,'申込一覧（女）'!$A$4:$AD$53,23,FALSE),VLOOKUP($A74,'申込一覧（男）'!$A$4:$Y$53,23,FALSE)),"")</f>
        <v/>
      </c>
      <c r="R74" s="330" t="s">
        <v>362</v>
      </c>
      <c r="S74" s="59"/>
      <c r="V74" s="41">
        <v>403003</v>
      </c>
      <c r="W74" s="41" t="s">
        <v>221</v>
      </c>
      <c r="X74" s="41" t="s">
        <v>222</v>
      </c>
      <c r="Y74" s="41" t="s">
        <v>223</v>
      </c>
    </row>
    <row r="75" spans="1:25" ht="20.25" customHeight="1">
      <c r="A75" s="52">
        <v>59</v>
      </c>
      <c r="B75" s="53" t="str">
        <f>_xlfn.IFNA(IF(ISNA(VLOOKUP($A75,'申込一覧（男）'!$A$4:$Y$53,2,FALSE)),VLOOKUP($A75,'申込一覧（女）'!$A$4:$AD$53,2,FALSE),VLOOKUP($A75,'申込一覧（男）'!$A$4:$Y$53,2,FALSE)),"")</f>
        <v/>
      </c>
      <c r="C75" s="327" t="str">
        <f>_xlfn.IFNA(IF(ISNA(VLOOKUP($A75,'申込一覧（男）'!$A$4:$X$53,4,FALSE)),VLOOKUP($A75,'申込一覧（女）'!$A$4:$AD$53,4,FALSE),VLOOKUP($A75,'申込一覧（男）'!$A$4:$X$53,4,FALSE)),"")</f>
        <v/>
      </c>
      <c r="D75" s="328" t="s">
        <v>362</v>
      </c>
      <c r="E75" s="54" t="str">
        <f>_xlfn.IFNA(IF(ISNA(VLOOKUP($A75,'申込一覧（男）'!$A$4:$X$53,5,FALSE)),VLOOKUP($A75,'申込一覧（女）'!$A$4:$AD$53,5,FALSE),VLOOKUP($A75,'申込一覧（男）'!$A$4:$X$53,5,FALSE)),"")</f>
        <v/>
      </c>
      <c r="F75" s="54" t="str">
        <f>_xlfn.IFNA(IF(ISNA(VLOOKUP($A75,'申込一覧（男）'!$A$4:$X$53,7,FALSE)),VLOOKUP($A75,'申込一覧（女）'!$A$4:$AD$53,7,FALSE),VLOOKUP($A75,'申込一覧（男）'!$A$4:$X$53,7,FALSE)),"")</f>
        <v/>
      </c>
      <c r="G75" s="68" t="str">
        <f>_xlfn.IFNA(IF(ISNA(VLOOKUP($A75,'申込一覧（男）'!$A$4:$X$53,3,FALSE)),VLOOKUP($A75,'申込一覧（女）'!$A$4:$AD$53,3,FALSE),VLOOKUP($A75,'申込一覧（男）'!$A$4:$X$53,3,FALSE)),"")</f>
        <v/>
      </c>
      <c r="H75" s="55" t="str">
        <f>_xlfn.IFNA(IF(ISNA(VLOOKUP($A75,'申込一覧（男）'!$A$4:$X$53,8,FALSE)),VLOOKUP($A75,'申込一覧（女）'!$A$4:$AD$53,8,FALSE),VLOOKUP($A75,'申込一覧（男）'!$A$4:$X$53,8,FALSE)),"")</f>
        <v/>
      </c>
      <c r="I75" s="54" t="str">
        <f>_xlfn.IFNA(IF(ISNA(VLOOKUP($A75,'申込一覧（男）'!$A$4:$X$53,10,FALSE)),VLOOKUP($A75,'申込一覧（女）'!$A$4:$AD$53,10,FALSE),VLOOKUP($A75,'申込一覧（男）'!$A$4:$X$53,10,FALSE)),"")</f>
        <v/>
      </c>
      <c r="J75" s="54" t="str">
        <f>_xlfn.IFNA(IF(ISNA(VLOOKUP($A75,'申込一覧（男）'!$A$4:$X$53,12,FALSE)),VLOOKUP($A75,'申込一覧（女）'!$A$4:$AD$53,12,FALSE),VLOOKUP($A75,'申込一覧（男）'!$A$4:$X$53,12,FALSE)),"")</f>
        <v/>
      </c>
      <c r="K75" s="54" t="str">
        <f>_xlfn.IFNA(IF(ISNA(VLOOKUP($A75,'申込一覧（男）'!$A$4:$X$53,14,FALSE)),VLOOKUP($A75,'申込一覧（女）'!$A$4:$AD$53,14,FALSE),VLOOKUP($A75,'申込一覧（男）'!$A$4:$X$53,14,FALSE)),"")</f>
        <v/>
      </c>
      <c r="L75" s="54" t="str">
        <f>_xlfn.IFNA(IF(ISNA(VLOOKUP($A75,'申込一覧（男）'!$A$4:$X$53,16,FALSE)),VLOOKUP($A75,'申込一覧（女）'!$A$4:$AD$53,16,FALSE),VLOOKUP($A75,'申込一覧（男）'!$A$4:$X$53,16,FALSE)),"")</f>
        <v/>
      </c>
      <c r="M75" s="56" t="str">
        <f>_xlfn.IFNA(IF(ISNA(VLOOKUP($A75,'申込一覧（男）'!$A$4:$X$53,17,FALSE)),VLOOKUP($A75,'申込一覧（女）'!$A$4:$AD$53,17,FALSE),VLOOKUP($A75,'申込一覧（男）'!$A$4:$X$53,17,FALSE)),"")</f>
        <v/>
      </c>
      <c r="N75" s="56" t="str">
        <f>_xlfn.IFNA(IF(ISNA(VLOOKUP($A75,'申込一覧（男）'!$A$4:$X$53,19,FALSE)),VLOOKUP($A75,'申込一覧（女）'!$A$4:$AD$53,19,FALSE),VLOOKUP($A75,'申込一覧（男）'!$A$4:$X$53,19,FALSE)),"")</f>
        <v/>
      </c>
      <c r="O75" s="56" t="str">
        <f>_xlfn.IFNA(IF(ISNA(VLOOKUP($A75,'申込一覧（男）'!$A$4:$X$53,21,FALSE)),VLOOKUP($A75,'申込一覧（女）'!$A$4:$AD$53,21,FALSE),VLOOKUP($A75,'申込一覧（男）'!$A$4:$X$53,21,FALSE)),"")</f>
        <v/>
      </c>
      <c r="P75" s="54" t="str">
        <f>_xlfn.IFNA(IF(ISNA(VLOOKUP($A75,'申込一覧（男）'!$A$4:$X$53,9,FALSE)),VLOOKUP($A75,'申込一覧（女）'!$A$4:$AD$53,9,FALSE),VLOOKUP($A75,'申込一覧（男）'!$A$4:$X$53,9,FALSE)),"")</f>
        <v/>
      </c>
      <c r="Q75" s="329" t="str">
        <f>_xlfn.IFNA(IF(ISNA(VLOOKUP($A75,'申込一覧（男）'!$A$4:$Y$53,23,FALSE)),VLOOKUP($A75,'申込一覧（女）'!$A$4:$AD$53,23,FALSE),VLOOKUP($A75,'申込一覧（男）'!$A$4:$Y$53,23,FALSE)),"")</f>
        <v/>
      </c>
      <c r="R75" s="330" t="s">
        <v>362</v>
      </c>
      <c r="S75" s="59"/>
      <c r="V75" s="41">
        <v>423001</v>
      </c>
      <c r="W75" s="41" t="s">
        <v>224</v>
      </c>
      <c r="X75" s="41" t="s">
        <v>225</v>
      </c>
      <c r="Y75" s="41" t="s">
        <v>226</v>
      </c>
    </row>
    <row r="76" spans="1:25" ht="20.25" customHeight="1">
      <c r="A76" s="52">
        <v>60</v>
      </c>
      <c r="B76" s="53" t="str">
        <f>_xlfn.IFNA(IF(ISNA(VLOOKUP($A76,'申込一覧（男）'!$A$4:$Y$53,2,FALSE)),VLOOKUP($A76,'申込一覧（女）'!$A$4:$AD$53,2,FALSE),VLOOKUP($A76,'申込一覧（男）'!$A$4:$Y$53,2,FALSE)),"")</f>
        <v/>
      </c>
      <c r="C76" s="327" t="str">
        <f>_xlfn.IFNA(IF(ISNA(VLOOKUP($A76,'申込一覧（男）'!$A$4:$X$53,4,FALSE)),VLOOKUP($A76,'申込一覧（女）'!$A$4:$AD$53,4,FALSE),VLOOKUP($A76,'申込一覧（男）'!$A$4:$X$53,4,FALSE)),"")</f>
        <v/>
      </c>
      <c r="D76" s="328" t="s">
        <v>362</v>
      </c>
      <c r="E76" s="54" t="str">
        <f>_xlfn.IFNA(IF(ISNA(VLOOKUP($A76,'申込一覧（男）'!$A$4:$X$53,5,FALSE)),VLOOKUP($A76,'申込一覧（女）'!$A$4:$AD$53,5,FALSE),VLOOKUP($A76,'申込一覧（男）'!$A$4:$X$53,5,FALSE)),"")</f>
        <v/>
      </c>
      <c r="F76" s="54" t="str">
        <f>_xlfn.IFNA(IF(ISNA(VLOOKUP($A76,'申込一覧（男）'!$A$4:$X$53,7,FALSE)),VLOOKUP($A76,'申込一覧（女）'!$A$4:$AD$53,7,FALSE),VLOOKUP($A76,'申込一覧（男）'!$A$4:$X$53,7,FALSE)),"")</f>
        <v/>
      </c>
      <c r="G76" s="68" t="str">
        <f>_xlfn.IFNA(IF(ISNA(VLOOKUP($A76,'申込一覧（男）'!$A$4:$X$53,3,FALSE)),VLOOKUP($A76,'申込一覧（女）'!$A$4:$AD$53,3,FALSE),VLOOKUP($A76,'申込一覧（男）'!$A$4:$X$53,3,FALSE)),"")</f>
        <v/>
      </c>
      <c r="H76" s="55" t="str">
        <f>_xlfn.IFNA(IF(ISNA(VLOOKUP($A76,'申込一覧（男）'!$A$4:$X$53,8,FALSE)),VLOOKUP($A76,'申込一覧（女）'!$A$4:$AD$53,8,FALSE),VLOOKUP($A76,'申込一覧（男）'!$A$4:$X$53,8,FALSE)),"")</f>
        <v/>
      </c>
      <c r="I76" s="54" t="str">
        <f>_xlfn.IFNA(IF(ISNA(VLOOKUP($A76,'申込一覧（男）'!$A$4:$X$53,10,FALSE)),VLOOKUP($A76,'申込一覧（女）'!$A$4:$AD$53,10,FALSE),VLOOKUP($A76,'申込一覧（男）'!$A$4:$X$53,10,FALSE)),"")</f>
        <v/>
      </c>
      <c r="J76" s="54" t="str">
        <f>_xlfn.IFNA(IF(ISNA(VLOOKUP($A76,'申込一覧（男）'!$A$4:$X$53,12,FALSE)),VLOOKUP($A76,'申込一覧（女）'!$A$4:$AD$53,12,FALSE),VLOOKUP($A76,'申込一覧（男）'!$A$4:$X$53,12,FALSE)),"")</f>
        <v/>
      </c>
      <c r="K76" s="54" t="str">
        <f>_xlfn.IFNA(IF(ISNA(VLOOKUP($A76,'申込一覧（男）'!$A$4:$X$53,14,FALSE)),VLOOKUP($A76,'申込一覧（女）'!$A$4:$AD$53,14,FALSE),VLOOKUP($A76,'申込一覧（男）'!$A$4:$X$53,14,FALSE)),"")</f>
        <v/>
      </c>
      <c r="L76" s="54" t="str">
        <f>_xlfn.IFNA(IF(ISNA(VLOOKUP($A76,'申込一覧（男）'!$A$4:$X$53,16,FALSE)),VLOOKUP($A76,'申込一覧（女）'!$A$4:$AD$53,16,FALSE),VLOOKUP($A76,'申込一覧（男）'!$A$4:$X$53,16,FALSE)),"")</f>
        <v/>
      </c>
      <c r="M76" s="56" t="str">
        <f>_xlfn.IFNA(IF(ISNA(VLOOKUP($A76,'申込一覧（男）'!$A$4:$X$53,17,FALSE)),VLOOKUP($A76,'申込一覧（女）'!$A$4:$AD$53,17,FALSE),VLOOKUP($A76,'申込一覧（男）'!$A$4:$X$53,17,FALSE)),"")</f>
        <v/>
      </c>
      <c r="N76" s="56" t="str">
        <f>_xlfn.IFNA(IF(ISNA(VLOOKUP($A76,'申込一覧（男）'!$A$4:$X$53,19,FALSE)),VLOOKUP($A76,'申込一覧（女）'!$A$4:$AD$53,19,FALSE),VLOOKUP($A76,'申込一覧（男）'!$A$4:$X$53,19,FALSE)),"")</f>
        <v/>
      </c>
      <c r="O76" s="56" t="str">
        <f>_xlfn.IFNA(IF(ISNA(VLOOKUP($A76,'申込一覧（男）'!$A$4:$X$53,21,FALSE)),VLOOKUP($A76,'申込一覧（女）'!$A$4:$AD$53,21,FALSE),VLOOKUP($A76,'申込一覧（男）'!$A$4:$X$53,21,FALSE)),"")</f>
        <v/>
      </c>
      <c r="P76" s="54" t="str">
        <f>_xlfn.IFNA(IF(ISNA(VLOOKUP($A76,'申込一覧（男）'!$A$4:$X$53,9,FALSE)),VLOOKUP($A76,'申込一覧（女）'!$A$4:$AD$53,9,FALSE),VLOOKUP($A76,'申込一覧（男）'!$A$4:$X$53,9,FALSE)),"")</f>
        <v/>
      </c>
      <c r="Q76" s="329" t="str">
        <f>_xlfn.IFNA(IF(ISNA(VLOOKUP($A76,'申込一覧（男）'!$A$4:$Y$53,23,FALSE)),VLOOKUP($A76,'申込一覧（女）'!$A$4:$AD$53,23,FALSE),VLOOKUP($A76,'申込一覧（男）'!$A$4:$Y$53,23,FALSE)),"")</f>
        <v/>
      </c>
      <c r="R76" s="330" t="s">
        <v>362</v>
      </c>
      <c r="S76" s="59"/>
      <c r="V76" s="41">
        <v>433001</v>
      </c>
      <c r="W76" s="41" t="s">
        <v>339</v>
      </c>
      <c r="X76" s="41" t="s">
        <v>227</v>
      </c>
      <c r="Y76" s="41" t="s">
        <v>228</v>
      </c>
    </row>
    <row r="77" spans="1:25" ht="20.25" customHeight="1">
      <c r="A77" s="52">
        <v>61</v>
      </c>
      <c r="B77" s="53" t="str">
        <f>_xlfn.IFNA(IF(ISNA(VLOOKUP($A77,'申込一覧（男）'!$A$4:$Y$53,2,FALSE)),VLOOKUP($A77,'申込一覧（女）'!$A$4:$AD$53,2,FALSE),VLOOKUP($A77,'申込一覧（男）'!$A$4:$Y$53,2,FALSE)),"")</f>
        <v/>
      </c>
      <c r="C77" s="327" t="str">
        <f>_xlfn.IFNA(IF(ISNA(VLOOKUP($A77,'申込一覧（男）'!$A$4:$X$53,4,FALSE)),VLOOKUP($A77,'申込一覧（女）'!$A$4:$AD$53,4,FALSE),VLOOKUP($A77,'申込一覧（男）'!$A$4:$X$53,4,FALSE)),"")</f>
        <v/>
      </c>
      <c r="D77" s="328" t="s">
        <v>362</v>
      </c>
      <c r="E77" s="54" t="str">
        <f>_xlfn.IFNA(IF(ISNA(VLOOKUP($A77,'申込一覧（男）'!$A$4:$X$53,5,FALSE)),VLOOKUP($A77,'申込一覧（女）'!$A$4:$AD$53,5,FALSE),VLOOKUP($A77,'申込一覧（男）'!$A$4:$X$53,5,FALSE)),"")</f>
        <v/>
      </c>
      <c r="F77" s="54" t="str">
        <f>_xlfn.IFNA(IF(ISNA(VLOOKUP($A77,'申込一覧（男）'!$A$4:$X$53,7,FALSE)),VLOOKUP($A77,'申込一覧（女）'!$A$4:$AD$53,7,FALSE),VLOOKUP($A77,'申込一覧（男）'!$A$4:$X$53,7,FALSE)),"")</f>
        <v/>
      </c>
      <c r="G77" s="68" t="str">
        <f>_xlfn.IFNA(IF(ISNA(VLOOKUP($A77,'申込一覧（男）'!$A$4:$X$53,3,FALSE)),VLOOKUP($A77,'申込一覧（女）'!$A$4:$AD$53,3,FALSE),VLOOKUP($A77,'申込一覧（男）'!$A$4:$X$53,3,FALSE)),"")</f>
        <v/>
      </c>
      <c r="H77" s="55" t="str">
        <f>_xlfn.IFNA(IF(ISNA(VLOOKUP($A77,'申込一覧（男）'!$A$4:$X$53,8,FALSE)),VLOOKUP($A77,'申込一覧（女）'!$A$4:$AD$53,8,FALSE),VLOOKUP($A77,'申込一覧（男）'!$A$4:$X$53,8,FALSE)),"")</f>
        <v/>
      </c>
      <c r="I77" s="54" t="str">
        <f>_xlfn.IFNA(IF(ISNA(VLOOKUP($A77,'申込一覧（男）'!$A$4:$X$53,10,FALSE)),VLOOKUP($A77,'申込一覧（女）'!$A$4:$AD$53,10,FALSE),VLOOKUP($A77,'申込一覧（男）'!$A$4:$X$53,10,FALSE)),"")</f>
        <v/>
      </c>
      <c r="J77" s="54" t="str">
        <f>_xlfn.IFNA(IF(ISNA(VLOOKUP($A77,'申込一覧（男）'!$A$4:$X$53,12,FALSE)),VLOOKUP($A77,'申込一覧（女）'!$A$4:$AD$53,12,FALSE),VLOOKUP($A77,'申込一覧（男）'!$A$4:$X$53,12,FALSE)),"")</f>
        <v/>
      </c>
      <c r="K77" s="54" t="str">
        <f>_xlfn.IFNA(IF(ISNA(VLOOKUP($A77,'申込一覧（男）'!$A$4:$X$53,14,FALSE)),VLOOKUP($A77,'申込一覧（女）'!$A$4:$AD$53,14,FALSE),VLOOKUP($A77,'申込一覧（男）'!$A$4:$X$53,14,FALSE)),"")</f>
        <v/>
      </c>
      <c r="L77" s="54" t="str">
        <f>_xlfn.IFNA(IF(ISNA(VLOOKUP($A77,'申込一覧（男）'!$A$4:$X$53,16,FALSE)),VLOOKUP($A77,'申込一覧（女）'!$A$4:$AD$53,16,FALSE),VLOOKUP($A77,'申込一覧（男）'!$A$4:$X$53,16,FALSE)),"")</f>
        <v/>
      </c>
      <c r="M77" s="56" t="str">
        <f>_xlfn.IFNA(IF(ISNA(VLOOKUP($A77,'申込一覧（男）'!$A$4:$X$53,17,FALSE)),VLOOKUP($A77,'申込一覧（女）'!$A$4:$AD$53,17,FALSE),VLOOKUP($A77,'申込一覧（男）'!$A$4:$X$53,17,FALSE)),"")</f>
        <v/>
      </c>
      <c r="N77" s="56" t="str">
        <f>_xlfn.IFNA(IF(ISNA(VLOOKUP($A77,'申込一覧（男）'!$A$4:$X$53,19,FALSE)),VLOOKUP($A77,'申込一覧（女）'!$A$4:$AD$53,19,FALSE),VLOOKUP($A77,'申込一覧（男）'!$A$4:$X$53,19,FALSE)),"")</f>
        <v/>
      </c>
      <c r="O77" s="56" t="str">
        <f>_xlfn.IFNA(IF(ISNA(VLOOKUP($A77,'申込一覧（男）'!$A$4:$X$53,21,FALSE)),VLOOKUP($A77,'申込一覧（女）'!$A$4:$AD$53,21,FALSE),VLOOKUP($A77,'申込一覧（男）'!$A$4:$X$53,21,FALSE)),"")</f>
        <v/>
      </c>
      <c r="P77" s="54" t="str">
        <f>_xlfn.IFNA(IF(ISNA(VLOOKUP($A77,'申込一覧（男）'!$A$4:$X$53,9,FALSE)),VLOOKUP($A77,'申込一覧（女）'!$A$4:$AD$53,9,FALSE),VLOOKUP($A77,'申込一覧（男）'!$A$4:$X$53,9,FALSE)),"")</f>
        <v/>
      </c>
      <c r="Q77" s="329" t="str">
        <f>_xlfn.IFNA(IF(ISNA(VLOOKUP($A77,'申込一覧（男）'!$A$4:$Y$53,23,FALSE)),VLOOKUP($A77,'申込一覧（女）'!$A$4:$AD$53,23,FALSE),VLOOKUP($A77,'申込一覧（男）'!$A$4:$Y$53,23,FALSE)),"")</f>
        <v/>
      </c>
      <c r="R77" s="330" t="s">
        <v>362</v>
      </c>
      <c r="S77" s="59"/>
      <c r="V77" s="41">
        <v>433002</v>
      </c>
      <c r="W77" s="41" t="s">
        <v>340</v>
      </c>
      <c r="X77" s="41" t="s">
        <v>229</v>
      </c>
      <c r="Y77" s="41" t="s">
        <v>230</v>
      </c>
    </row>
    <row r="78" spans="1:25" ht="20.25" customHeight="1">
      <c r="A78" s="52">
        <v>62</v>
      </c>
      <c r="B78" s="53" t="str">
        <f>_xlfn.IFNA(IF(ISNA(VLOOKUP($A78,'申込一覧（男）'!$A$4:$Y$53,2,FALSE)),VLOOKUP($A78,'申込一覧（女）'!$A$4:$AD$53,2,FALSE),VLOOKUP($A78,'申込一覧（男）'!$A$4:$Y$53,2,FALSE)),"")</f>
        <v/>
      </c>
      <c r="C78" s="327" t="str">
        <f>_xlfn.IFNA(IF(ISNA(VLOOKUP($A78,'申込一覧（男）'!$A$4:$X$53,4,FALSE)),VLOOKUP($A78,'申込一覧（女）'!$A$4:$AD$53,4,FALSE),VLOOKUP($A78,'申込一覧（男）'!$A$4:$X$53,4,FALSE)),"")</f>
        <v/>
      </c>
      <c r="D78" s="328" t="s">
        <v>362</v>
      </c>
      <c r="E78" s="54" t="str">
        <f>_xlfn.IFNA(IF(ISNA(VLOOKUP($A78,'申込一覧（男）'!$A$4:$X$53,5,FALSE)),VLOOKUP($A78,'申込一覧（女）'!$A$4:$AD$53,5,FALSE),VLOOKUP($A78,'申込一覧（男）'!$A$4:$X$53,5,FALSE)),"")</f>
        <v/>
      </c>
      <c r="F78" s="54" t="str">
        <f>_xlfn.IFNA(IF(ISNA(VLOOKUP($A78,'申込一覧（男）'!$A$4:$X$53,7,FALSE)),VLOOKUP($A78,'申込一覧（女）'!$A$4:$AD$53,7,FALSE),VLOOKUP($A78,'申込一覧（男）'!$A$4:$X$53,7,FALSE)),"")</f>
        <v/>
      </c>
      <c r="G78" s="68" t="str">
        <f>_xlfn.IFNA(IF(ISNA(VLOOKUP($A78,'申込一覧（男）'!$A$4:$X$53,3,FALSE)),VLOOKUP($A78,'申込一覧（女）'!$A$4:$AD$53,3,FALSE),VLOOKUP($A78,'申込一覧（男）'!$A$4:$X$53,3,FALSE)),"")</f>
        <v/>
      </c>
      <c r="H78" s="55" t="str">
        <f>_xlfn.IFNA(IF(ISNA(VLOOKUP($A78,'申込一覧（男）'!$A$4:$X$53,8,FALSE)),VLOOKUP($A78,'申込一覧（女）'!$A$4:$AD$53,8,FALSE),VLOOKUP($A78,'申込一覧（男）'!$A$4:$X$53,8,FALSE)),"")</f>
        <v/>
      </c>
      <c r="I78" s="54" t="str">
        <f>_xlfn.IFNA(IF(ISNA(VLOOKUP($A78,'申込一覧（男）'!$A$4:$X$53,10,FALSE)),VLOOKUP($A78,'申込一覧（女）'!$A$4:$AD$53,10,FALSE),VLOOKUP($A78,'申込一覧（男）'!$A$4:$X$53,10,FALSE)),"")</f>
        <v/>
      </c>
      <c r="J78" s="54" t="str">
        <f>_xlfn.IFNA(IF(ISNA(VLOOKUP($A78,'申込一覧（男）'!$A$4:$X$53,12,FALSE)),VLOOKUP($A78,'申込一覧（女）'!$A$4:$AD$53,12,FALSE),VLOOKUP($A78,'申込一覧（男）'!$A$4:$X$53,12,FALSE)),"")</f>
        <v/>
      </c>
      <c r="K78" s="54" t="str">
        <f>_xlfn.IFNA(IF(ISNA(VLOOKUP($A78,'申込一覧（男）'!$A$4:$X$53,14,FALSE)),VLOOKUP($A78,'申込一覧（女）'!$A$4:$AD$53,14,FALSE),VLOOKUP($A78,'申込一覧（男）'!$A$4:$X$53,14,FALSE)),"")</f>
        <v/>
      </c>
      <c r="L78" s="54" t="str">
        <f>_xlfn.IFNA(IF(ISNA(VLOOKUP($A78,'申込一覧（男）'!$A$4:$X$53,16,FALSE)),VLOOKUP($A78,'申込一覧（女）'!$A$4:$AD$53,16,FALSE),VLOOKUP($A78,'申込一覧（男）'!$A$4:$X$53,16,FALSE)),"")</f>
        <v/>
      </c>
      <c r="M78" s="56" t="str">
        <f>_xlfn.IFNA(IF(ISNA(VLOOKUP($A78,'申込一覧（男）'!$A$4:$X$53,17,FALSE)),VLOOKUP($A78,'申込一覧（女）'!$A$4:$AD$53,17,FALSE),VLOOKUP($A78,'申込一覧（男）'!$A$4:$X$53,17,FALSE)),"")</f>
        <v/>
      </c>
      <c r="N78" s="56" t="str">
        <f>_xlfn.IFNA(IF(ISNA(VLOOKUP($A78,'申込一覧（男）'!$A$4:$X$53,19,FALSE)),VLOOKUP($A78,'申込一覧（女）'!$A$4:$AD$53,19,FALSE),VLOOKUP($A78,'申込一覧（男）'!$A$4:$X$53,19,FALSE)),"")</f>
        <v/>
      </c>
      <c r="O78" s="56" t="str">
        <f>_xlfn.IFNA(IF(ISNA(VLOOKUP($A78,'申込一覧（男）'!$A$4:$X$53,21,FALSE)),VLOOKUP($A78,'申込一覧（女）'!$A$4:$AD$53,21,FALSE),VLOOKUP($A78,'申込一覧（男）'!$A$4:$X$53,21,FALSE)),"")</f>
        <v/>
      </c>
      <c r="P78" s="54" t="str">
        <f>_xlfn.IFNA(IF(ISNA(VLOOKUP($A78,'申込一覧（男）'!$A$4:$X$53,9,FALSE)),VLOOKUP($A78,'申込一覧（女）'!$A$4:$AD$53,9,FALSE),VLOOKUP($A78,'申込一覧（男）'!$A$4:$X$53,9,FALSE)),"")</f>
        <v/>
      </c>
      <c r="Q78" s="329" t="str">
        <f>_xlfn.IFNA(IF(ISNA(VLOOKUP($A78,'申込一覧（男）'!$A$4:$Y$53,23,FALSE)),VLOOKUP($A78,'申込一覧（女）'!$A$4:$AD$53,23,FALSE),VLOOKUP($A78,'申込一覧（男）'!$A$4:$Y$53,23,FALSE)),"")</f>
        <v/>
      </c>
      <c r="R78" s="330" t="s">
        <v>362</v>
      </c>
      <c r="S78" s="59"/>
      <c r="V78" s="41">
        <v>443001</v>
      </c>
      <c r="W78" s="41" t="s">
        <v>231</v>
      </c>
      <c r="X78" s="41" t="s">
        <v>232</v>
      </c>
      <c r="Y78" s="41" t="s">
        <v>233</v>
      </c>
    </row>
    <row r="79" spans="1:25" ht="20.25" customHeight="1">
      <c r="A79" s="52">
        <v>63</v>
      </c>
      <c r="B79" s="53" t="str">
        <f>_xlfn.IFNA(IF(ISNA(VLOOKUP($A79,'申込一覧（男）'!$A$4:$Y$53,2,FALSE)),VLOOKUP($A79,'申込一覧（女）'!$A$4:$AD$53,2,FALSE),VLOOKUP($A79,'申込一覧（男）'!$A$4:$Y$53,2,FALSE)),"")</f>
        <v/>
      </c>
      <c r="C79" s="327" t="str">
        <f>_xlfn.IFNA(IF(ISNA(VLOOKUP($A79,'申込一覧（男）'!$A$4:$X$53,4,FALSE)),VLOOKUP($A79,'申込一覧（女）'!$A$4:$AD$53,4,FALSE),VLOOKUP($A79,'申込一覧（男）'!$A$4:$X$53,4,FALSE)),"")</f>
        <v/>
      </c>
      <c r="D79" s="328" t="s">
        <v>362</v>
      </c>
      <c r="E79" s="54" t="str">
        <f>_xlfn.IFNA(IF(ISNA(VLOOKUP($A79,'申込一覧（男）'!$A$4:$X$53,5,FALSE)),VLOOKUP($A79,'申込一覧（女）'!$A$4:$AD$53,5,FALSE),VLOOKUP($A79,'申込一覧（男）'!$A$4:$X$53,5,FALSE)),"")</f>
        <v/>
      </c>
      <c r="F79" s="54" t="str">
        <f>_xlfn.IFNA(IF(ISNA(VLOOKUP($A79,'申込一覧（男）'!$A$4:$X$53,7,FALSE)),VLOOKUP($A79,'申込一覧（女）'!$A$4:$AD$53,7,FALSE),VLOOKUP($A79,'申込一覧（男）'!$A$4:$X$53,7,FALSE)),"")</f>
        <v/>
      </c>
      <c r="G79" s="68" t="str">
        <f>_xlfn.IFNA(IF(ISNA(VLOOKUP($A79,'申込一覧（男）'!$A$4:$X$53,3,FALSE)),VLOOKUP($A79,'申込一覧（女）'!$A$4:$AD$53,3,FALSE),VLOOKUP($A79,'申込一覧（男）'!$A$4:$X$53,3,FALSE)),"")</f>
        <v/>
      </c>
      <c r="H79" s="55" t="str">
        <f>_xlfn.IFNA(IF(ISNA(VLOOKUP($A79,'申込一覧（男）'!$A$4:$X$53,8,FALSE)),VLOOKUP($A79,'申込一覧（女）'!$A$4:$AD$53,8,FALSE),VLOOKUP($A79,'申込一覧（男）'!$A$4:$X$53,8,FALSE)),"")</f>
        <v/>
      </c>
      <c r="I79" s="54" t="str">
        <f>_xlfn.IFNA(IF(ISNA(VLOOKUP($A79,'申込一覧（男）'!$A$4:$X$53,10,FALSE)),VLOOKUP($A79,'申込一覧（女）'!$A$4:$AD$53,10,FALSE),VLOOKUP($A79,'申込一覧（男）'!$A$4:$X$53,10,FALSE)),"")</f>
        <v/>
      </c>
      <c r="J79" s="54" t="str">
        <f>_xlfn.IFNA(IF(ISNA(VLOOKUP($A79,'申込一覧（男）'!$A$4:$X$53,12,FALSE)),VLOOKUP($A79,'申込一覧（女）'!$A$4:$AD$53,12,FALSE),VLOOKUP($A79,'申込一覧（男）'!$A$4:$X$53,12,FALSE)),"")</f>
        <v/>
      </c>
      <c r="K79" s="54" t="str">
        <f>_xlfn.IFNA(IF(ISNA(VLOOKUP($A79,'申込一覧（男）'!$A$4:$X$53,14,FALSE)),VLOOKUP($A79,'申込一覧（女）'!$A$4:$AD$53,14,FALSE),VLOOKUP($A79,'申込一覧（男）'!$A$4:$X$53,14,FALSE)),"")</f>
        <v/>
      </c>
      <c r="L79" s="54" t="str">
        <f>_xlfn.IFNA(IF(ISNA(VLOOKUP($A79,'申込一覧（男）'!$A$4:$X$53,16,FALSE)),VLOOKUP($A79,'申込一覧（女）'!$A$4:$AD$53,16,FALSE),VLOOKUP($A79,'申込一覧（男）'!$A$4:$X$53,16,FALSE)),"")</f>
        <v/>
      </c>
      <c r="M79" s="56" t="str">
        <f>_xlfn.IFNA(IF(ISNA(VLOOKUP($A79,'申込一覧（男）'!$A$4:$X$53,17,FALSE)),VLOOKUP($A79,'申込一覧（女）'!$A$4:$AD$53,17,FALSE),VLOOKUP($A79,'申込一覧（男）'!$A$4:$X$53,17,FALSE)),"")</f>
        <v/>
      </c>
      <c r="N79" s="56" t="str">
        <f>_xlfn.IFNA(IF(ISNA(VLOOKUP($A79,'申込一覧（男）'!$A$4:$X$53,19,FALSE)),VLOOKUP($A79,'申込一覧（女）'!$A$4:$AD$53,19,FALSE),VLOOKUP($A79,'申込一覧（男）'!$A$4:$X$53,19,FALSE)),"")</f>
        <v/>
      </c>
      <c r="O79" s="56" t="str">
        <f>_xlfn.IFNA(IF(ISNA(VLOOKUP($A79,'申込一覧（男）'!$A$4:$X$53,21,FALSE)),VLOOKUP($A79,'申込一覧（女）'!$A$4:$AD$53,21,FALSE),VLOOKUP($A79,'申込一覧（男）'!$A$4:$X$53,21,FALSE)),"")</f>
        <v/>
      </c>
      <c r="P79" s="54" t="str">
        <f>_xlfn.IFNA(IF(ISNA(VLOOKUP($A79,'申込一覧（男）'!$A$4:$X$53,9,FALSE)),VLOOKUP($A79,'申込一覧（女）'!$A$4:$AD$53,9,FALSE),VLOOKUP($A79,'申込一覧（男）'!$A$4:$X$53,9,FALSE)),"")</f>
        <v/>
      </c>
      <c r="Q79" s="329" t="str">
        <f>_xlfn.IFNA(IF(ISNA(VLOOKUP($A79,'申込一覧（男）'!$A$4:$Y$53,23,FALSE)),VLOOKUP($A79,'申込一覧（女）'!$A$4:$AD$53,23,FALSE),VLOOKUP($A79,'申込一覧（男）'!$A$4:$Y$53,23,FALSE)),"")</f>
        <v/>
      </c>
      <c r="R79" s="330" t="s">
        <v>362</v>
      </c>
      <c r="S79" s="59"/>
      <c r="V79" s="41">
        <v>453001</v>
      </c>
      <c r="W79" s="41" t="s">
        <v>234</v>
      </c>
      <c r="X79" s="41" t="s">
        <v>235</v>
      </c>
      <c r="Y79" s="41" t="s">
        <v>236</v>
      </c>
    </row>
    <row r="80" spans="1:25" ht="20.25" customHeight="1">
      <c r="A80" s="52">
        <v>64</v>
      </c>
      <c r="B80" s="53" t="str">
        <f>_xlfn.IFNA(IF(ISNA(VLOOKUP($A80,'申込一覧（男）'!$A$4:$Y$53,2,FALSE)),VLOOKUP($A80,'申込一覧（女）'!$A$4:$AD$53,2,FALSE),VLOOKUP($A80,'申込一覧（男）'!$A$4:$Y$53,2,FALSE)),"")</f>
        <v/>
      </c>
      <c r="C80" s="327" t="str">
        <f>_xlfn.IFNA(IF(ISNA(VLOOKUP($A80,'申込一覧（男）'!$A$4:$X$53,4,FALSE)),VLOOKUP($A80,'申込一覧（女）'!$A$4:$AD$53,4,FALSE),VLOOKUP($A80,'申込一覧（男）'!$A$4:$X$53,4,FALSE)),"")</f>
        <v/>
      </c>
      <c r="D80" s="328" t="s">
        <v>362</v>
      </c>
      <c r="E80" s="54" t="str">
        <f>_xlfn.IFNA(IF(ISNA(VLOOKUP($A80,'申込一覧（男）'!$A$4:$X$53,5,FALSE)),VLOOKUP($A80,'申込一覧（女）'!$A$4:$AD$53,5,FALSE),VLOOKUP($A80,'申込一覧（男）'!$A$4:$X$53,5,FALSE)),"")</f>
        <v/>
      </c>
      <c r="F80" s="54" t="str">
        <f>_xlfn.IFNA(IF(ISNA(VLOOKUP($A80,'申込一覧（男）'!$A$4:$X$53,7,FALSE)),VLOOKUP($A80,'申込一覧（女）'!$A$4:$AD$53,7,FALSE),VLOOKUP($A80,'申込一覧（男）'!$A$4:$X$53,7,FALSE)),"")</f>
        <v/>
      </c>
      <c r="G80" s="68" t="str">
        <f>_xlfn.IFNA(IF(ISNA(VLOOKUP($A80,'申込一覧（男）'!$A$4:$X$53,3,FALSE)),VLOOKUP($A80,'申込一覧（女）'!$A$4:$AD$53,3,FALSE),VLOOKUP($A80,'申込一覧（男）'!$A$4:$X$53,3,FALSE)),"")</f>
        <v/>
      </c>
      <c r="H80" s="55" t="str">
        <f>_xlfn.IFNA(IF(ISNA(VLOOKUP($A80,'申込一覧（男）'!$A$4:$X$53,8,FALSE)),VLOOKUP($A80,'申込一覧（女）'!$A$4:$AD$53,8,FALSE),VLOOKUP($A80,'申込一覧（男）'!$A$4:$X$53,8,FALSE)),"")</f>
        <v/>
      </c>
      <c r="I80" s="54" t="str">
        <f>_xlfn.IFNA(IF(ISNA(VLOOKUP($A80,'申込一覧（男）'!$A$4:$X$53,10,FALSE)),VLOOKUP($A80,'申込一覧（女）'!$A$4:$AD$53,10,FALSE),VLOOKUP($A80,'申込一覧（男）'!$A$4:$X$53,10,FALSE)),"")</f>
        <v/>
      </c>
      <c r="J80" s="54" t="str">
        <f>_xlfn.IFNA(IF(ISNA(VLOOKUP($A80,'申込一覧（男）'!$A$4:$X$53,12,FALSE)),VLOOKUP($A80,'申込一覧（女）'!$A$4:$AD$53,12,FALSE),VLOOKUP($A80,'申込一覧（男）'!$A$4:$X$53,12,FALSE)),"")</f>
        <v/>
      </c>
      <c r="K80" s="54" t="str">
        <f>_xlfn.IFNA(IF(ISNA(VLOOKUP($A80,'申込一覧（男）'!$A$4:$X$53,14,FALSE)),VLOOKUP($A80,'申込一覧（女）'!$A$4:$AD$53,14,FALSE),VLOOKUP($A80,'申込一覧（男）'!$A$4:$X$53,14,FALSE)),"")</f>
        <v/>
      </c>
      <c r="L80" s="54" t="str">
        <f>_xlfn.IFNA(IF(ISNA(VLOOKUP($A80,'申込一覧（男）'!$A$4:$X$53,16,FALSE)),VLOOKUP($A80,'申込一覧（女）'!$A$4:$AD$53,16,FALSE),VLOOKUP($A80,'申込一覧（男）'!$A$4:$X$53,16,FALSE)),"")</f>
        <v/>
      </c>
      <c r="M80" s="56" t="str">
        <f>_xlfn.IFNA(IF(ISNA(VLOOKUP($A80,'申込一覧（男）'!$A$4:$X$53,17,FALSE)),VLOOKUP($A80,'申込一覧（女）'!$A$4:$AD$53,17,FALSE),VLOOKUP($A80,'申込一覧（男）'!$A$4:$X$53,17,FALSE)),"")</f>
        <v/>
      </c>
      <c r="N80" s="56" t="str">
        <f>_xlfn.IFNA(IF(ISNA(VLOOKUP($A80,'申込一覧（男）'!$A$4:$X$53,19,FALSE)),VLOOKUP($A80,'申込一覧（女）'!$A$4:$AD$53,19,FALSE),VLOOKUP($A80,'申込一覧（男）'!$A$4:$X$53,19,FALSE)),"")</f>
        <v/>
      </c>
      <c r="O80" s="56" t="str">
        <f>_xlfn.IFNA(IF(ISNA(VLOOKUP($A80,'申込一覧（男）'!$A$4:$X$53,21,FALSE)),VLOOKUP($A80,'申込一覧（女）'!$A$4:$AD$53,21,FALSE),VLOOKUP($A80,'申込一覧（男）'!$A$4:$X$53,21,FALSE)),"")</f>
        <v/>
      </c>
      <c r="P80" s="54" t="str">
        <f>_xlfn.IFNA(IF(ISNA(VLOOKUP($A80,'申込一覧（男）'!$A$4:$X$53,9,FALSE)),VLOOKUP($A80,'申込一覧（女）'!$A$4:$AD$53,9,FALSE),VLOOKUP($A80,'申込一覧（男）'!$A$4:$X$53,9,FALSE)),"")</f>
        <v/>
      </c>
      <c r="Q80" s="329" t="str">
        <f>_xlfn.IFNA(IF(ISNA(VLOOKUP($A80,'申込一覧（男）'!$A$4:$Y$53,23,FALSE)),VLOOKUP($A80,'申込一覧（女）'!$A$4:$AD$53,23,FALSE),VLOOKUP($A80,'申込一覧（男）'!$A$4:$Y$53,23,FALSE)),"")</f>
        <v/>
      </c>
      <c r="R80" s="330" t="s">
        <v>362</v>
      </c>
      <c r="S80" s="59"/>
      <c r="V80" s="41">
        <v>463001</v>
      </c>
      <c r="W80" s="41" t="s">
        <v>237</v>
      </c>
      <c r="X80" s="41" t="s">
        <v>238</v>
      </c>
      <c r="Y80" s="41" t="s">
        <v>239</v>
      </c>
    </row>
    <row r="81" spans="1:25" ht="20.25" customHeight="1">
      <c r="A81" s="52">
        <v>65</v>
      </c>
      <c r="B81" s="53" t="str">
        <f>_xlfn.IFNA(IF(ISNA(VLOOKUP($A81,'申込一覧（男）'!$A$4:$Y$53,2,FALSE)),VLOOKUP($A81,'申込一覧（女）'!$A$4:$AD$53,2,FALSE),VLOOKUP($A81,'申込一覧（男）'!$A$4:$Y$53,2,FALSE)),"")</f>
        <v/>
      </c>
      <c r="C81" s="327" t="str">
        <f>_xlfn.IFNA(IF(ISNA(VLOOKUP($A81,'申込一覧（男）'!$A$4:$X$53,4,FALSE)),VLOOKUP($A81,'申込一覧（女）'!$A$4:$AD$53,4,FALSE),VLOOKUP($A81,'申込一覧（男）'!$A$4:$X$53,4,FALSE)),"")</f>
        <v/>
      </c>
      <c r="D81" s="328" t="s">
        <v>362</v>
      </c>
      <c r="E81" s="54" t="str">
        <f>_xlfn.IFNA(IF(ISNA(VLOOKUP($A81,'申込一覧（男）'!$A$4:$X$53,5,FALSE)),VLOOKUP($A81,'申込一覧（女）'!$A$4:$AD$53,5,FALSE),VLOOKUP($A81,'申込一覧（男）'!$A$4:$X$53,5,FALSE)),"")</f>
        <v/>
      </c>
      <c r="F81" s="54" t="str">
        <f>_xlfn.IFNA(IF(ISNA(VLOOKUP($A81,'申込一覧（男）'!$A$4:$X$53,7,FALSE)),VLOOKUP($A81,'申込一覧（女）'!$A$4:$AD$53,7,FALSE),VLOOKUP($A81,'申込一覧（男）'!$A$4:$X$53,7,FALSE)),"")</f>
        <v/>
      </c>
      <c r="G81" s="68" t="str">
        <f>_xlfn.IFNA(IF(ISNA(VLOOKUP($A81,'申込一覧（男）'!$A$4:$X$53,3,FALSE)),VLOOKUP($A81,'申込一覧（女）'!$A$4:$AD$53,3,FALSE),VLOOKUP($A81,'申込一覧（男）'!$A$4:$X$53,3,FALSE)),"")</f>
        <v/>
      </c>
      <c r="H81" s="55" t="str">
        <f>_xlfn.IFNA(IF(ISNA(VLOOKUP($A81,'申込一覧（男）'!$A$4:$X$53,8,FALSE)),VLOOKUP($A81,'申込一覧（女）'!$A$4:$AD$53,8,FALSE),VLOOKUP($A81,'申込一覧（男）'!$A$4:$X$53,8,FALSE)),"")</f>
        <v/>
      </c>
      <c r="I81" s="54" t="str">
        <f>_xlfn.IFNA(IF(ISNA(VLOOKUP($A81,'申込一覧（男）'!$A$4:$X$53,10,FALSE)),VLOOKUP($A81,'申込一覧（女）'!$A$4:$AD$53,10,FALSE),VLOOKUP($A81,'申込一覧（男）'!$A$4:$X$53,10,FALSE)),"")</f>
        <v/>
      </c>
      <c r="J81" s="54" t="str">
        <f>_xlfn.IFNA(IF(ISNA(VLOOKUP($A81,'申込一覧（男）'!$A$4:$X$53,12,FALSE)),VLOOKUP($A81,'申込一覧（女）'!$A$4:$AD$53,12,FALSE),VLOOKUP($A81,'申込一覧（男）'!$A$4:$X$53,12,FALSE)),"")</f>
        <v/>
      </c>
      <c r="K81" s="54" t="str">
        <f>_xlfn.IFNA(IF(ISNA(VLOOKUP($A81,'申込一覧（男）'!$A$4:$X$53,14,FALSE)),VLOOKUP($A81,'申込一覧（女）'!$A$4:$AD$53,14,FALSE),VLOOKUP($A81,'申込一覧（男）'!$A$4:$X$53,14,FALSE)),"")</f>
        <v/>
      </c>
      <c r="L81" s="54" t="str">
        <f>_xlfn.IFNA(IF(ISNA(VLOOKUP($A81,'申込一覧（男）'!$A$4:$X$53,16,FALSE)),VLOOKUP($A81,'申込一覧（女）'!$A$4:$AD$53,16,FALSE),VLOOKUP($A81,'申込一覧（男）'!$A$4:$X$53,16,FALSE)),"")</f>
        <v/>
      </c>
      <c r="M81" s="56" t="str">
        <f>_xlfn.IFNA(IF(ISNA(VLOOKUP($A81,'申込一覧（男）'!$A$4:$X$53,17,FALSE)),VLOOKUP($A81,'申込一覧（女）'!$A$4:$AD$53,17,FALSE),VLOOKUP($A81,'申込一覧（男）'!$A$4:$X$53,17,FALSE)),"")</f>
        <v/>
      </c>
      <c r="N81" s="56" t="str">
        <f>_xlfn.IFNA(IF(ISNA(VLOOKUP($A81,'申込一覧（男）'!$A$4:$X$53,19,FALSE)),VLOOKUP($A81,'申込一覧（女）'!$A$4:$AD$53,19,FALSE),VLOOKUP($A81,'申込一覧（男）'!$A$4:$X$53,19,FALSE)),"")</f>
        <v/>
      </c>
      <c r="O81" s="56" t="str">
        <f>_xlfn.IFNA(IF(ISNA(VLOOKUP($A81,'申込一覧（男）'!$A$4:$X$53,21,FALSE)),VLOOKUP($A81,'申込一覧（女）'!$A$4:$AD$53,21,FALSE),VLOOKUP($A81,'申込一覧（男）'!$A$4:$X$53,21,FALSE)),"")</f>
        <v/>
      </c>
      <c r="P81" s="54" t="str">
        <f>_xlfn.IFNA(IF(ISNA(VLOOKUP($A81,'申込一覧（男）'!$A$4:$X$53,9,FALSE)),VLOOKUP($A81,'申込一覧（女）'!$A$4:$AD$53,9,FALSE),VLOOKUP($A81,'申込一覧（男）'!$A$4:$X$53,9,FALSE)),"")</f>
        <v/>
      </c>
      <c r="Q81" s="329" t="str">
        <f>_xlfn.IFNA(IF(ISNA(VLOOKUP($A81,'申込一覧（男）'!$A$4:$Y$53,23,FALSE)),VLOOKUP($A81,'申込一覧（女）'!$A$4:$AD$53,23,FALSE),VLOOKUP($A81,'申込一覧（男）'!$A$4:$Y$53,23,FALSE)),"")</f>
        <v/>
      </c>
      <c r="R81" s="330" t="s">
        <v>362</v>
      </c>
      <c r="S81" s="59"/>
      <c r="V81" s="41">
        <v>473001</v>
      </c>
      <c r="W81" s="41" t="s">
        <v>240</v>
      </c>
      <c r="X81" s="41" t="s">
        <v>241</v>
      </c>
      <c r="Y81" s="41" t="s">
        <v>242</v>
      </c>
    </row>
    <row r="82" spans="1:25" ht="20.25" customHeight="1">
      <c r="A82" s="52">
        <v>66</v>
      </c>
      <c r="B82" s="53" t="str">
        <f>_xlfn.IFNA(IF(ISNA(VLOOKUP($A82,'申込一覧（男）'!$A$4:$Y$53,2,FALSE)),VLOOKUP($A82,'申込一覧（女）'!$A$4:$AD$53,2,FALSE),VLOOKUP($A82,'申込一覧（男）'!$A$4:$Y$53,2,FALSE)),"")</f>
        <v/>
      </c>
      <c r="C82" s="327" t="str">
        <f>_xlfn.IFNA(IF(ISNA(VLOOKUP($A82,'申込一覧（男）'!$A$4:$X$53,4,FALSE)),VLOOKUP($A82,'申込一覧（女）'!$A$4:$AD$53,4,FALSE),VLOOKUP($A82,'申込一覧（男）'!$A$4:$X$53,4,FALSE)),"")</f>
        <v/>
      </c>
      <c r="D82" s="328" t="s">
        <v>362</v>
      </c>
      <c r="E82" s="54" t="str">
        <f>_xlfn.IFNA(IF(ISNA(VLOOKUP($A82,'申込一覧（男）'!$A$4:$X$53,5,FALSE)),VLOOKUP($A82,'申込一覧（女）'!$A$4:$AD$53,5,FALSE),VLOOKUP($A82,'申込一覧（男）'!$A$4:$X$53,5,FALSE)),"")</f>
        <v/>
      </c>
      <c r="F82" s="54" t="str">
        <f>_xlfn.IFNA(IF(ISNA(VLOOKUP($A82,'申込一覧（男）'!$A$4:$X$53,7,FALSE)),VLOOKUP($A82,'申込一覧（女）'!$A$4:$AD$53,7,FALSE),VLOOKUP($A82,'申込一覧（男）'!$A$4:$X$53,7,FALSE)),"")</f>
        <v/>
      </c>
      <c r="G82" s="68" t="str">
        <f>_xlfn.IFNA(IF(ISNA(VLOOKUP($A82,'申込一覧（男）'!$A$4:$X$53,3,FALSE)),VLOOKUP($A82,'申込一覧（女）'!$A$4:$AD$53,3,FALSE),VLOOKUP($A82,'申込一覧（男）'!$A$4:$X$53,3,FALSE)),"")</f>
        <v/>
      </c>
      <c r="H82" s="55" t="str">
        <f>_xlfn.IFNA(IF(ISNA(VLOOKUP($A82,'申込一覧（男）'!$A$4:$X$53,8,FALSE)),VLOOKUP($A82,'申込一覧（女）'!$A$4:$AD$53,8,FALSE),VLOOKUP($A82,'申込一覧（男）'!$A$4:$X$53,8,FALSE)),"")</f>
        <v/>
      </c>
      <c r="I82" s="54" t="str">
        <f>_xlfn.IFNA(IF(ISNA(VLOOKUP($A82,'申込一覧（男）'!$A$4:$X$53,10,FALSE)),VLOOKUP($A82,'申込一覧（女）'!$A$4:$AD$53,10,FALSE),VLOOKUP($A82,'申込一覧（男）'!$A$4:$X$53,10,FALSE)),"")</f>
        <v/>
      </c>
      <c r="J82" s="54" t="str">
        <f>_xlfn.IFNA(IF(ISNA(VLOOKUP($A82,'申込一覧（男）'!$A$4:$X$53,12,FALSE)),VLOOKUP($A82,'申込一覧（女）'!$A$4:$AD$53,12,FALSE),VLOOKUP($A82,'申込一覧（男）'!$A$4:$X$53,12,FALSE)),"")</f>
        <v/>
      </c>
      <c r="K82" s="54" t="str">
        <f>_xlfn.IFNA(IF(ISNA(VLOOKUP($A82,'申込一覧（男）'!$A$4:$X$53,14,FALSE)),VLOOKUP($A82,'申込一覧（女）'!$A$4:$AD$53,14,FALSE),VLOOKUP($A82,'申込一覧（男）'!$A$4:$X$53,14,FALSE)),"")</f>
        <v/>
      </c>
      <c r="L82" s="54" t="str">
        <f>_xlfn.IFNA(IF(ISNA(VLOOKUP($A82,'申込一覧（男）'!$A$4:$X$53,16,FALSE)),VLOOKUP($A82,'申込一覧（女）'!$A$4:$AD$53,16,FALSE),VLOOKUP($A82,'申込一覧（男）'!$A$4:$X$53,16,FALSE)),"")</f>
        <v/>
      </c>
      <c r="M82" s="56" t="str">
        <f>_xlfn.IFNA(IF(ISNA(VLOOKUP($A82,'申込一覧（男）'!$A$4:$X$53,17,FALSE)),VLOOKUP($A82,'申込一覧（女）'!$A$4:$AD$53,17,FALSE),VLOOKUP($A82,'申込一覧（男）'!$A$4:$X$53,17,FALSE)),"")</f>
        <v/>
      </c>
      <c r="N82" s="56" t="str">
        <f>_xlfn.IFNA(IF(ISNA(VLOOKUP($A82,'申込一覧（男）'!$A$4:$X$53,19,FALSE)),VLOOKUP($A82,'申込一覧（女）'!$A$4:$AD$53,19,FALSE),VLOOKUP($A82,'申込一覧（男）'!$A$4:$X$53,19,FALSE)),"")</f>
        <v/>
      </c>
      <c r="O82" s="56" t="str">
        <f>_xlfn.IFNA(IF(ISNA(VLOOKUP($A82,'申込一覧（男）'!$A$4:$X$53,21,FALSE)),VLOOKUP($A82,'申込一覧（女）'!$A$4:$AD$53,21,FALSE),VLOOKUP($A82,'申込一覧（男）'!$A$4:$X$53,21,FALSE)),"")</f>
        <v/>
      </c>
      <c r="P82" s="54" t="str">
        <f>_xlfn.IFNA(IF(ISNA(VLOOKUP($A82,'申込一覧（男）'!$A$4:$X$53,9,FALSE)),VLOOKUP($A82,'申込一覧（女）'!$A$4:$AD$53,9,FALSE),VLOOKUP($A82,'申込一覧（男）'!$A$4:$X$53,9,FALSE)),"")</f>
        <v/>
      </c>
      <c r="Q82" s="329" t="str">
        <f>_xlfn.IFNA(IF(ISNA(VLOOKUP($A82,'申込一覧（男）'!$A$4:$Y$53,23,FALSE)),VLOOKUP($A82,'申込一覧（女）'!$A$4:$AD$53,23,FALSE),VLOOKUP($A82,'申込一覧（男）'!$A$4:$Y$53,23,FALSE)),"")</f>
        <v/>
      </c>
      <c r="R82" s="330" t="s">
        <v>362</v>
      </c>
      <c r="S82" s="59"/>
    </row>
    <row r="83" spans="1:25" ht="20.25" customHeight="1">
      <c r="A83" s="52">
        <v>67</v>
      </c>
      <c r="B83" s="53" t="str">
        <f>_xlfn.IFNA(IF(ISNA(VLOOKUP($A83,'申込一覧（男）'!$A$4:$Y$53,2,FALSE)),VLOOKUP($A83,'申込一覧（女）'!$A$4:$AD$53,2,FALSE),VLOOKUP($A83,'申込一覧（男）'!$A$4:$Y$53,2,FALSE)),"")</f>
        <v/>
      </c>
      <c r="C83" s="327" t="str">
        <f>_xlfn.IFNA(IF(ISNA(VLOOKUP($A83,'申込一覧（男）'!$A$4:$X$53,4,FALSE)),VLOOKUP($A83,'申込一覧（女）'!$A$4:$AD$53,4,FALSE),VLOOKUP($A83,'申込一覧（男）'!$A$4:$X$53,4,FALSE)),"")</f>
        <v/>
      </c>
      <c r="D83" s="328" t="s">
        <v>362</v>
      </c>
      <c r="E83" s="54" t="str">
        <f>_xlfn.IFNA(IF(ISNA(VLOOKUP($A83,'申込一覧（男）'!$A$4:$X$53,5,FALSE)),VLOOKUP($A83,'申込一覧（女）'!$A$4:$AD$53,5,FALSE),VLOOKUP($A83,'申込一覧（男）'!$A$4:$X$53,5,FALSE)),"")</f>
        <v/>
      </c>
      <c r="F83" s="54" t="str">
        <f>_xlfn.IFNA(IF(ISNA(VLOOKUP($A83,'申込一覧（男）'!$A$4:$X$53,7,FALSE)),VLOOKUP($A83,'申込一覧（女）'!$A$4:$AD$53,7,FALSE),VLOOKUP($A83,'申込一覧（男）'!$A$4:$X$53,7,FALSE)),"")</f>
        <v/>
      </c>
      <c r="G83" s="68" t="str">
        <f>_xlfn.IFNA(IF(ISNA(VLOOKUP($A83,'申込一覧（男）'!$A$4:$X$53,3,FALSE)),VLOOKUP($A83,'申込一覧（女）'!$A$4:$AD$53,3,FALSE),VLOOKUP($A83,'申込一覧（男）'!$A$4:$X$53,3,FALSE)),"")</f>
        <v/>
      </c>
      <c r="H83" s="55" t="str">
        <f>_xlfn.IFNA(IF(ISNA(VLOOKUP($A83,'申込一覧（男）'!$A$4:$X$53,8,FALSE)),VLOOKUP($A83,'申込一覧（女）'!$A$4:$AD$53,8,FALSE),VLOOKUP($A83,'申込一覧（男）'!$A$4:$X$53,8,FALSE)),"")</f>
        <v/>
      </c>
      <c r="I83" s="54" t="str">
        <f>_xlfn.IFNA(IF(ISNA(VLOOKUP($A83,'申込一覧（男）'!$A$4:$X$53,10,FALSE)),VLOOKUP($A83,'申込一覧（女）'!$A$4:$AD$53,10,FALSE),VLOOKUP($A83,'申込一覧（男）'!$A$4:$X$53,10,FALSE)),"")</f>
        <v/>
      </c>
      <c r="J83" s="54" t="str">
        <f>_xlfn.IFNA(IF(ISNA(VLOOKUP($A83,'申込一覧（男）'!$A$4:$X$53,12,FALSE)),VLOOKUP($A83,'申込一覧（女）'!$A$4:$AD$53,12,FALSE),VLOOKUP($A83,'申込一覧（男）'!$A$4:$X$53,12,FALSE)),"")</f>
        <v/>
      </c>
      <c r="K83" s="54" t="str">
        <f>_xlfn.IFNA(IF(ISNA(VLOOKUP($A83,'申込一覧（男）'!$A$4:$X$53,14,FALSE)),VLOOKUP($A83,'申込一覧（女）'!$A$4:$AD$53,14,FALSE),VLOOKUP($A83,'申込一覧（男）'!$A$4:$X$53,14,FALSE)),"")</f>
        <v/>
      </c>
      <c r="L83" s="54" t="str">
        <f>_xlfn.IFNA(IF(ISNA(VLOOKUP($A83,'申込一覧（男）'!$A$4:$X$53,16,FALSE)),VLOOKUP($A83,'申込一覧（女）'!$A$4:$AD$53,16,FALSE),VLOOKUP($A83,'申込一覧（男）'!$A$4:$X$53,16,FALSE)),"")</f>
        <v/>
      </c>
      <c r="M83" s="56" t="str">
        <f>_xlfn.IFNA(IF(ISNA(VLOOKUP($A83,'申込一覧（男）'!$A$4:$X$53,17,FALSE)),VLOOKUP($A83,'申込一覧（女）'!$A$4:$AD$53,17,FALSE),VLOOKUP($A83,'申込一覧（男）'!$A$4:$X$53,17,FALSE)),"")</f>
        <v/>
      </c>
      <c r="N83" s="56" t="str">
        <f>_xlfn.IFNA(IF(ISNA(VLOOKUP($A83,'申込一覧（男）'!$A$4:$X$53,19,FALSE)),VLOOKUP($A83,'申込一覧（女）'!$A$4:$AD$53,19,FALSE),VLOOKUP($A83,'申込一覧（男）'!$A$4:$X$53,19,FALSE)),"")</f>
        <v/>
      </c>
      <c r="O83" s="56" t="str">
        <f>_xlfn.IFNA(IF(ISNA(VLOOKUP($A83,'申込一覧（男）'!$A$4:$X$53,21,FALSE)),VLOOKUP($A83,'申込一覧（女）'!$A$4:$AD$53,21,FALSE),VLOOKUP($A83,'申込一覧（男）'!$A$4:$X$53,21,FALSE)),"")</f>
        <v/>
      </c>
      <c r="P83" s="54" t="str">
        <f>_xlfn.IFNA(IF(ISNA(VLOOKUP($A83,'申込一覧（男）'!$A$4:$X$53,9,FALSE)),VLOOKUP($A83,'申込一覧（女）'!$A$4:$AD$53,9,FALSE),VLOOKUP($A83,'申込一覧（男）'!$A$4:$X$53,9,FALSE)),"")</f>
        <v/>
      </c>
      <c r="Q83" s="329" t="str">
        <f>_xlfn.IFNA(IF(ISNA(VLOOKUP($A83,'申込一覧（男）'!$A$4:$Y$53,23,FALSE)),VLOOKUP($A83,'申込一覧（女）'!$A$4:$AD$53,23,FALSE),VLOOKUP($A83,'申込一覧（男）'!$A$4:$Y$53,23,FALSE)),"")</f>
        <v/>
      </c>
      <c r="R83" s="330" t="s">
        <v>362</v>
      </c>
      <c r="S83" s="59"/>
    </row>
    <row r="84" spans="1:25" ht="20.25" customHeight="1">
      <c r="A84" s="52">
        <v>68</v>
      </c>
      <c r="B84" s="53" t="str">
        <f>_xlfn.IFNA(IF(ISNA(VLOOKUP($A84,'申込一覧（男）'!$A$4:$Y$53,2,FALSE)),VLOOKUP($A84,'申込一覧（女）'!$A$4:$AD$53,2,FALSE),VLOOKUP($A84,'申込一覧（男）'!$A$4:$Y$53,2,FALSE)),"")</f>
        <v/>
      </c>
      <c r="C84" s="327" t="str">
        <f>_xlfn.IFNA(IF(ISNA(VLOOKUP($A84,'申込一覧（男）'!$A$4:$X$53,4,FALSE)),VLOOKUP($A84,'申込一覧（女）'!$A$4:$AD$53,4,FALSE),VLOOKUP($A84,'申込一覧（男）'!$A$4:$X$53,4,FALSE)),"")</f>
        <v/>
      </c>
      <c r="D84" s="328" t="s">
        <v>362</v>
      </c>
      <c r="E84" s="54" t="str">
        <f>_xlfn.IFNA(IF(ISNA(VLOOKUP($A84,'申込一覧（男）'!$A$4:$X$53,5,FALSE)),VLOOKUP($A84,'申込一覧（女）'!$A$4:$AD$53,5,FALSE),VLOOKUP($A84,'申込一覧（男）'!$A$4:$X$53,5,FALSE)),"")</f>
        <v/>
      </c>
      <c r="F84" s="54" t="str">
        <f>_xlfn.IFNA(IF(ISNA(VLOOKUP($A84,'申込一覧（男）'!$A$4:$X$53,7,FALSE)),VLOOKUP($A84,'申込一覧（女）'!$A$4:$AD$53,7,FALSE),VLOOKUP($A84,'申込一覧（男）'!$A$4:$X$53,7,FALSE)),"")</f>
        <v/>
      </c>
      <c r="G84" s="68" t="str">
        <f>_xlfn.IFNA(IF(ISNA(VLOOKUP($A84,'申込一覧（男）'!$A$4:$X$53,3,FALSE)),VLOOKUP($A84,'申込一覧（女）'!$A$4:$AD$53,3,FALSE),VLOOKUP($A84,'申込一覧（男）'!$A$4:$X$53,3,FALSE)),"")</f>
        <v/>
      </c>
      <c r="H84" s="55" t="str">
        <f>_xlfn.IFNA(IF(ISNA(VLOOKUP($A84,'申込一覧（男）'!$A$4:$X$53,8,FALSE)),VLOOKUP($A84,'申込一覧（女）'!$A$4:$AD$53,8,FALSE),VLOOKUP($A84,'申込一覧（男）'!$A$4:$X$53,8,FALSE)),"")</f>
        <v/>
      </c>
      <c r="I84" s="54" t="str">
        <f>_xlfn.IFNA(IF(ISNA(VLOOKUP($A84,'申込一覧（男）'!$A$4:$X$53,10,FALSE)),VLOOKUP($A84,'申込一覧（女）'!$A$4:$AD$53,10,FALSE),VLOOKUP($A84,'申込一覧（男）'!$A$4:$X$53,10,FALSE)),"")</f>
        <v/>
      </c>
      <c r="J84" s="54" t="str">
        <f>_xlfn.IFNA(IF(ISNA(VLOOKUP($A84,'申込一覧（男）'!$A$4:$X$53,12,FALSE)),VLOOKUP($A84,'申込一覧（女）'!$A$4:$AD$53,12,FALSE),VLOOKUP($A84,'申込一覧（男）'!$A$4:$X$53,12,FALSE)),"")</f>
        <v/>
      </c>
      <c r="K84" s="54" t="str">
        <f>_xlfn.IFNA(IF(ISNA(VLOOKUP($A84,'申込一覧（男）'!$A$4:$X$53,14,FALSE)),VLOOKUP($A84,'申込一覧（女）'!$A$4:$AD$53,14,FALSE),VLOOKUP($A84,'申込一覧（男）'!$A$4:$X$53,14,FALSE)),"")</f>
        <v/>
      </c>
      <c r="L84" s="54" t="str">
        <f>_xlfn.IFNA(IF(ISNA(VLOOKUP($A84,'申込一覧（男）'!$A$4:$X$53,16,FALSE)),VLOOKUP($A84,'申込一覧（女）'!$A$4:$AD$53,16,FALSE),VLOOKUP($A84,'申込一覧（男）'!$A$4:$X$53,16,FALSE)),"")</f>
        <v/>
      </c>
      <c r="M84" s="56" t="str">
        <f>_xlfn.IFNA(IF(ISNA(VLOOKUP($A84,'申込一覧（男）'!$A$4:$X$53,17,FALSE)),VLOOKUP($A84,'申込一覧（女）'!$A$4:$AD$53,17,FALSE),VLOOKUP($A84,'申込一覧（男）'!$A$4:$X$53,17,FALSE)),"")</f>
        <v/>
      </c>
      <c r="N84" s="56" t="str">
        <f>_xlfn.IFNA(IF(ISNA(VLOOKUP($A84,'申込一覧（男）'!$A$4:$X$53,19,FALSE)),VLOOKUP($A84,'申込一覧（女）'!$A$4:$AD$53,19,FALSE),VLOOKUP($A84,'申込一覧（男）'!$A$4:$X$53,19,FALSE)),"")</f>
        <v/>
      </c>
      <c r="O84" s="56" t="str">
        <f>_xlfn.IFNA(IF(ISNA(VLOOKUP($A84,'申込一覧（男）'!$A$4:$X$53,21,FALSE)),VLOOKUP($A84,'申込一覧（女）'!$A$4:$AD$53,21,FALSE),VLOOKUP($A84,'申込一覧（男）'!$A$4:$X$53,21,FALSE)),"")</f>
        <v/>
      </c>
      <c r="P84" s="54" t="str">
        <f>_xlfn.IFNA(IF(ISNA(VLOOKUP($A84,'申込一覧（男）'!$A$4:$X$53,9,FALSE)),VLOOKUP($A84,'申込一覧（女）'!$A$4:$AD$53,9,FALSE),VLOOKUP($A84,'申込一覧（男）'!$A$4:$X$53,9,FALSE)),"")</f>
        <v/>
      </c>
      <c r="Q84" s="329" t="str">
        <f>_xlfn.IFNA(IF(ISNA(VLOOKUP($A84,'申込一覧（男）'!$A$4:$Y$53,23,FALSE)),VLOOKUP($A84,'申込一覧（女）'!$A$4:$AD$53,23,FALSE),VLOOKUP($A84,'申込一覧（男）'!$A$4:$Y$53,23,FALSE)),"")</f>
        <v/>
      </c>
      <c r="R84" s="330" t="s">
        <v>362</v>
      </c>
      <c r="S84" s="59"/>
    </row>
    <row r="85" spans="1:25" ht="20.25" customHeight="1">
      <c r="A85" s="52">
        <v>69</v>
      </c>
      <c r="B85" s="53" t="str">
        <f>_xlfn.IFNA(IF(ISNA(VLOOKUP($A85,'申込一覧（男）'!$A$4:$Y$53,2,FALSE)),VLOOKUP($A85,'申込一覧（女）'!$A$4:$AD$53,2,FALSE),VLOOKUP($A85,'申込一覧（男）'!$A$4:$Y$53,2,FALSE)),"")</f>
        <v/>
      </c>
      <c r="C85" s="327" t="str">
        <f>_xlfn.IFNA(IF(ISNA(VLOOKUP($A85,'申込一覧（男）'!$A$4:$X$53,4,FALSE)),VLOOKUP($A85,'申込一覧（女）'!$A$4:$AD$53,4,FALSE),VLOOKUP($A85,'申込一覧（男）'!$A$4:$X$53,4,FALSE)),"")</f>
        <v/>
      </c>
      <c r="D85" s="328" t="s">
        <v>362</v>
      </c>
      <c r="E85" s="54" t="str">
        <f>_xlfn.IFNA(IF(ISNA(VLOOKUP($A85,'申込一覧（男）'!$A$4:$X$53,5,FALSE)),VLOOKUP($A85,'申込一覧（女）'!$A$4:$AD$53,5,FALSE),VLOOKUP($A85,'申込一覧（男）'!$A$4:$X$53,5,FALSE)),"")</f>
        <v/>
      </c>
      <c r="F85" s="54" t="str">
        <f>_xlfn.IFNA(IF(ISNA(VLOOKUP($A85,'申込一覧（男）'!$A$4:$X$53,7,FALSE)),VLOOKUP($A85,'申込一覧（女）'!$A$4:$AD$53,7,FALSE),VLOOKUP($A85,'申込一覧（男）'!$A$4:$X$53,7,FALSE)),"")</f>
        <v/>
      </c>
      <c r="G85" s="68" t="str">
        <f>_xlfn.IFNA(IF(ISNA(VLOOKUP($A85,'申込一覧（男）'!$A$4:$X$53,3,FALSE)),VLOOKUP($A85,'申込一覧（女）'!$A$4:$AD$53,3,FALSE),VLOOKUP($A85,'申込一覧（男）'!$A$4:$X$53,3,FALSE)),"")</f>
        <v/>
      </c>
      <c r="H85" s="55" t="str">
        <f>_xlfn.IFNA(IF(ISNA(VLOOKUP($A85,'申込一覧（男）'!$A$4:$X$53,8,FALSE)),VLOOKUP($A85,'申込一覧（女）'!$A$4:$AD$53,8,FALSE),VLOOKUP($A85,'申込一覧（男）'!$A$4:$X$53,8,FALSE)),"")</f>
        <v/>
      </c>
      <c r="I85" s="54" t="str">
        <f>_xlfn.IFNA(IF(ISNA(VLOOKUP($A85,'申込一覧（男）'!$A$4:$X$53,10,FALSE)),VLOOKUP($A85,'申込一覧（女）'!$A$4:$AD$53,10,FALSE),VLOOKUP($A85,'申込一覧（男）'!$A$4:$X$53,10,FALSE)),"")</f>
        <v/>
      </c>
      <c r="J85" s="54" t="str">
        <f>_xlfn.IFNA(IF(ISNA(VLOOKUP($A85,'申込一覧（男）'!$A$4:$X$53,12,FALSE)),VLOOKUP($A85,'申込一覧（女）'!$A$4:$AD$53,12,FALSE),VLOOKUP($A85,'申込一覧（男）'!$A$4:$X$53,12,FALSE)),"")</f>
        <v/>
      </c>
      <c r="K85" s="54" t="str">
        <f>_xlfn.IFNA(IF(ISNA(VLOOKUP($A85,'申込一覧（男）'!$A$4:$X$53,14,FALSE)),VLOOKUP($A85,'申込一覧（女）'!$A$4:$AD$53,14,FALSE),VLOOKUP($A85,'申込一覧（男）'!$A$4:$X$53,14,FALSE)),"")</f>
        <v/>
      </c>
      <c r="L85" s="54" t="str">
        <f>_xlfn.IFNA(IF(ISNA(VLOOKUP($A85,'申込一覧（男）'!$A$4:$X$53,16,FALSE)),VLOOKUP($A85,'申込一覧（女）'!$A$4:$AD$53,16,FALSE),VLOOKUP($A85,'申込一覧（男）'!$A$4:$X$53,16,FALSE)),"")</f>
        <v/>
      </c>
      <c r="M85" s="56" t="str">
        <f>_xlfn.IFNA(IF(ISNA(VLOOKUP($A85,'申込一覧（男）'!$A$4:$X$53,17,FALSE)),VLOOKUP($A85,'申込一覧（女）'!$A$4:$AD$53,17,FALSE),VLOOKUP($A85,'申込一覧（男）'!$A$4:$X$53,17,FALSE)),"")</f>
        <v/>
      </c>
      <c r="N85" s="56" t="str">
        <f>_xlfn.IFNA(IF(ISNA(VLOOKUP($A85,'申込一覧（男）'!$A$4:$X$53,19,FALSE)),VLOOKUP($A85,'申込一覧（女）'!$A$4:$AD$53,19,FALSE),VLOOKUP($A85,'申込一覧（男）'!$A$4:$X$53,19,FALSE)),"")</f>
        <v/>
      </c>
      <c r="O85" s="56" t="str">
        <f>_xlfn.IFNA(IF(ISNA(VLOOKUP($A85,'申込一覧（男）'!$A$4:$X$53,21,FALSE)),VLOOKUP($A85,'申込一覧（女）'!$A$4:$AD$53,21,FALSE),VLOOKUP($A85,'申込一覧（男）'!$A$4:$X$53,21,FALSE)),"")</f>
        <v/>
      </c>
      <c r="P85" s="54" t="str">
        <f>_xlfn.IFNA(IF(ISNA(VLOOKUP($A85,'申込一覧（男）'!$A$4:$X$53,9,FALSE)),VLOOKUP($A85,'申込一覧（女）'!$A$4:$AD$53,9,FALSE),VLOOKUP($A85,'申込一覧（男）'!$A$4:$X$53,9,FALSE)),"")</f>
        <v/>
      </c>
      <c r="Q85" s="329" t="str">
        <f>_xlfn.IFNA(IF(ISNA(VLOOKUP($A85,'申込一覧（男）'!$A$4:$Y$53,23,FALSE)),VLOOKUP($A85,'申込一覧（女）'!$A$4:$AD$53,23,FALSE),VLOOKUP($A85,'申込一覧（男）'!$A$4:$Y$53,23,FALSE)),"")</f>
        <v/>
      </c>
      <c r="R85" s="330" t="s">
        <v>362</v>
      </c>
      <c r="S85" s="59"/>
    </row>
    <row r="86" spans="1:25" ht="20.25" customHeight="1">
      <c r="A86" s="52">
        <v>70</v>
      </c>
      <c r="B86" s="53" t="str">
        <f>_xlfn.IFNA(IF(ISNA(VLOOKUP($A86,'申込一覧（男）'!$A$4:$Y$53,2,FALSE)),VLOOKUP($A86,'申込一覧（女）'!$A$4:$AD$53,2,FALSE),VLOOKUP($A86,'申込一覧（男）'!$A$4:$Y$53,2,FALSE)),"")</f>
        <v/>
      </c>
      <c r="C86" s="327" t="str">
        <f>_xlfn.IFNA(IF(ISNA(VLOOKUP($A86,'申込一覧（男）'!$A$4:$X$53,4,FALSE)),VLOOKUP($A86,'申込一覧（女）'!$A$4:$AD$53,4,FALSE),VLOOKUP($A86,'申込一覧（男）'!$A$4:$X$53,4,FALSE)),"")</f>
        <v/>
      </c>
      <c r="D86" s="328" t="s">
        <v>362</v>
      </c>
      <c r="E86" s="54" t="str">
        <f>_xlfn.IFNA(IF(ISNA(VLOOKUP($A86,'申込一覧（男）'!$A$4:$X$53,5,FALSE)),VLOOKUP($A86,'申込一覧（女）'!$A$4:$AD$53,5,FALSE),VLOOKUP($A86,'申込一覧（男）'!$A$4:$X$53,5,FALSE)),"")</f>
        <v/>
      </c>
      <c r="F86" s="54" t="str">
        <f>_xlfn.IFNA(IF(ISNA(VLOOKUP($A86,'申込一覧（男）'!$A$4:$X$53,7,FALSE)),VLOOKUP($A86,'申込一覧（女）'!$A$4:$AD$53,7,FALSE),VLOOKUP($A86,'申込一覧（男）'!$A$4:$X$53,7,FALSE)),"")</f>
        <v/>
      </c>
      <c r="G86" s="68" t="str">
        <f>_xlfn.IFNA(IF(ISNA(VLOOKUP($A86,'申込一覧（男）'!$A$4:$X$53,3,FALSE)),VLOOKUP($A86,'申込一覧（女）'!$A$4:$AD$53,3,FALSE),VLOOKUP($A86,'申込一覧（男）'!$A$4:$X$53,3,FALSE)),"")</f>
        <v/>
      </c>
      <c r="H86" s="55" t="str">
        <f>_xlfn.IFNA(IF(ISNA(VLOOKUP($A86,'申込一覧（男）'!$A$4:$X$53,8,FALSE)),VLOOKUP($A86,'申込一覧（女）'!$A$4:$AD$53,8,FALSE),VLOOKUP($A86,'申込一覧（男）'!$A$4:$X$53,8,FALSE)),"")</f>
        <v/>
      </c>
      <c r="I86" s="54" t="str">
        <f>_xlfn.IFNA(IF(ISNA(VLOOKUP($A86,'申込一覧（男）'!$A$4:$X$53,10,FALSE)),VLOOKUP($A86,'申込一覧（女）'!$A$4:$AD$53,10,FALSE),VLOOKUP($A86,'申込一覧（男）'!$A$4:$X$53,10,FALSE)),"")</f>
        <v/>
      </c>
      <c r="J86" s="54" t="str">
        <f>_xlfn.IFNA(IF(ISNA(VLOOKUP($A86,'申込一覧（男）'!$A$4:$X$53,12,FALSE)),VLOOKUP($A86,'申込一覧（女）'!$A$4:$AD$53,12,FALSE),VLOOKUP($A86,'申込一覧（男）'!$A$4:$X$53,12,FALSE)),"")</f>
        <v/>
      </c>
      <c r="K86" s="54" t="str">
        <f>_xlfn.IFNA(IF(ISNA(VLOOKUP($A86,'申込一覧（男）'!$A$4:$X$53,14,FALSE)),VLOOKUP($A86,'申込一覧（女）'!$A$4:$AD$53,14,FALSE),VLOOKUP($A86,'申込一覧（男）'!$A$4:$X$53,14,FALSE)),"")</f>
        <v/>
      </c>
      <c r="L86" s="54" t="str">
        <f>_xlfn.IFNA(IF(ISNA(VLOOKUP($A86,'申込一覧（男）'!$A$4:$X$53,16,FALSE)),VLOOKUP($A86,'申込一覧（女）'!$A$4:$AD$53,16,FALSE),VLOOKUP($A86,'申込一覧（男）'!$A$4:$X$53,16,FALSE)),"")</f>
        <v/>
      </c>
      <c r="M86" s="56" t="str">
        <f>_xlfn.IFNA(IF(ISNA(VLOOKUP($A86,'申込一覧（男）'!$A$4:$X$53,17,FALSE)),VLOOKUP($A86,'申込一覧（女）'!$A$4:$AD$53,17,FALSE),VLOOKUP($A86,'申込一覧（男）'!$A$4:$X$53,17,FALSE)),"")</f>
        <v/>
      </c>
      <c r="N86" s="56" t="str">
        <f>_xlfn.IFNA(IF(ISNA(VLOOKUP($A86,'申込一覧（男）'!$A$4:$X$53,19,FALSE)),VLOOKUP($A86,'申込一覧（女）'!$A$4:$AD$53,19,FALSE),VLOOKUP($A86,'申込一覧（男）'!$A$4:$X$53,19,FALSE)),"")</f>
        <v/>
      </c>
      <c r="O86" s="56" t="str">
        <f>_xlfn.IFNA(IF(ISNA(VLOOKUP($A86,'申込一覧（男）'!$A$4:$X$53,21,FALSE)),VLOOKUP($A86,'申込一覧（女）'!$A$4:$AD$53,21,FALSE),VLOOKUP($A86,'申込一覧（男）'!$A$4:$X$53,21,FALSE)),"")</f>
        <v/>
      </c>
      <c r="P86" s="54" t="str">
        <f>_xlfn.IFNA(IF(ISNA(VLOOKUP($A86,'申込一覧（男）'!$A$4:$X$53,9,FALSE)),VLOOKUP($A86,'申込一覧（女）'!$A$4:$AD$53,9,FALSE),VLOOKUP($A86,'申込一覧（男）'!$A$4:$X$53,9,FALSE)),"")</f>
        <v/>
      </c>
      <c r="Q86" s="329" t="str">
        <f>_xlfn.IFNA(IF(ISNA(VLOOKUP($A86,'申込一覧（男）'!$A$4:$Y$53,23,FALSE)),VLOOKUP($A86,'申込一覧（女）'!$A$4:$AD$53,23,FALSE),VLOOKUP($A86,'申込一覧（男）'!$A$4:$Y$53,23,FALSE)),"")</f>
        <v/>
      </c>
      <c r="R86" s="330" t="s">
        <v>362</v>
      </c>
      <c r="S86" s="59"/>
    </row>
    <row r="87" spans="1:25" ht="20.25" customHeight="1">
      <c r="A87" s="52">
        <v>71</v>
      </c>
      <c r="B87" s="53" t="str">
        <f>_xlfn.IFNA(IF(ISNA(VLOOKUP($A87,'申込一覧（男）'!$A$4:$Y$53,2,FALSE)),VLOOKUP($A87,'申込一覧（女）'!$A$4:$AD$53,2,FALSE),VLOOKUP($A87,'申込一覧（男）'!$A$4:$Y$53,2,FALSE)),"")</f>
        <v/>
      </c>
      <c r="C87" s="327" t="str">
        <f>_xlfn.IFNA(IF(ISNA(VLOOKUP($A87,'申込一覧（男）'!$A$4:$X$53,4,FALSE)),VLOOKUP($A87,'申込一覧（女）'!$A$4:$AD$53,4,FALSE),VLOOKUP($A87,'申込一覧（男）'!$A$4:$X$53,4,FALSE)),"")</f>
        <v/>
      </c>
      <c r="D87" s="328" t="s">
        <v>362</v>
      </c>
      <c r="E87" s="54" t="str">
        <f>_xlfn.IFNA(IF(ISNA(VLOOKUP($A87,'申込一覧（男）'!$A$4:$X$53,5,FALSE)),VLOOKUP($A87,'申込一覧（女）'!$A$4:$AD$53,5,FALSE),VLOOKUP($A87,'申込一覧（男）'!$A$4:$X$53,5,FALSE)),"")</f>
        <v/>
      </c>
      <c r="F87" s="54" t="str">
        <f>_xlfn.IFNA(IF(ISNA(VLOOKUP($A87,'申込一覧（男）'!$A$4:$X$53,7,FALSE)),VLOOKUP($A87,'申込一覧（女）'!$A$4:$AD$53,7,FALSE),VLOOKUP($A87,'申込一覧（男）'!$A$4:$X$53,7,FALSE)),"")</f>
        <v/>
      </c>
      <c r="G87" s="68" t="str">
        <f>_xlfn.IFNA(IF(ISNA(VLOOKUP($A87,'申込一覧（男）'!$A$4:$X$53,3,FALSE)),VLOOKUP($A87,'申込一覧（女）'!$A$4:$AD$53,3,FALSE),VLOOKUP($A87,'申込一覧（男）'!$A$4:$X$53,3,FALSE)),"")</f>
        <v/>
      </c>
      <c r="H87" s="55" t="str">
        <f>_xlfn.IFNA(IF(ISNA(VLOOKUP($A87,'申込一覧（男）'!$A$4:$X$53,8,FALSE)),VLOOKUP($A87,'申込一覧（女）'!$A$4:$AD$53,8,FALSE),VLOOKUP($A87,'申込一覧（男）'!$A$4:$X$53,8,FALSE)),"")</f>
        <v/>
      </c>
      <c r="I87" s="54" t="str">
        <f>_xlfn.IFNA(IF(ISNA(VLOOKUP($A87,'申込一覧（男）'!$A$4:$X$53,10,FALSE)),VLOOKUP($A87,'申込一覧（女）'!$A$4:$AD$53,10,FALSE),VLOOKUP($A87,'申込一覧（男）'!$A$4:$X$53,10,FALSE)),"")</f>
        <v/>
      </c>
      <c r="J87" s="54" t="str">
        <f>_xlfn.IFNA(IF(ISNA(VLOOKUP($A87,'申込一覧（男）'!$A$4:$X$53,12,FALSE)),VLOOKUP($A87,'申込一覧（女）'!$A$4:$AD$53,12,FALSE),VLOOKUP($A87,'申込一覧（男）'!$A$4:$X$53,12,FALSE)),"")</f>
        <v/>
      </c>
      <c r="K87" s="54" t="str">
        <f>_xlfn.IFNA(IF(ISNA(VLOOKUP($A87,'申込一覧（男）'!$A$4:$X$53,14,FALSE)),VLOOKUP($A87,'申込一覧（女）'!$A$4:$AD$53,14,FALSE),VLOOKUP($A87,'申込一覧（男）'!$A$4:$X$53,14,FALSE)),"")</f>
        <v/>
      </c>
      <c r="L87" s="54" t="str">
        <f>_xlfn.IFNA(IF(ISNA(VLOOKUP($A87,'申込一覧（男）'!$A$4:$X$53,16,FALSE)),VLOOKUP($A87,'申込一覧（女）'!$A$4:$AD$53,16,FALSE),VLOOKUP($A87,'申込一覧（男）'!$A$4:$X$53,16,FALSE)),"")</f>
        <v/>
      </c>
      <c r="M87" s="56" t="str">
        <f>_xlfn.IFNA(IF(ISNA(VLOOKUP($A87,'申込一覧（男）'!$A$4:$X$53,17,FALSE)),VLOOKUP($A87,'申込一覧（女）'!$A$4:$AD$53,17,FALSE),VLOOKUP($A87,'申込一覧（男）'!$A$4:$X$53,17,FALSE)),"")</f>
        <v/>
      </c>
      <c r="N87" s="56" t="str">
        <f>_xlfn.IFNA(IF(ISNA(VLOOKUP($A87,'申込一覧（男）'!$A$4:$X$53,19,FALSE)),VLOOKUP($A87,'申込一覧（女）'!$A$4:$AD$53,19,FALSE),VLOOKUP($A87,'申込一覧（男）'!$A$4:$X$53,19,FALSE)),"")</f>
        <v/>
      </c>
      <c r="O87" s="56" t="str">
        <f>_xlfn.IFNA(IF(ISNA(VLOOKUP($A87,'申込一覧（男）'!$A$4:$X$53,21,FALSE)),VLOOKUP($A87,'申込一覧（女）'!$A$4:$AD$53,21,FALSE),VLOOKUP($A87,'申込一覧（男）'!$A$4:$X$53,21,FALSE)),"")</f>
        <v/>
      </c>
      <c r="P87" s="54" t="str">
        <f>_xlfn.IFNA(IF(ISNA(VLOOKUP($A87,'申込一覧（男）'!$A$4:$X$53,9,FALSE)),VLOOKUP($A87,'申込一覧（女）'!$A$4:$AD$53,9,FALSE),VLOOKUP($A87,'申込一覧（男）'!$A$4:$X$53,9,FALSE)),"")</f>
        <v/>
      </c>
      <c r="Q87" s="329" t="str">
        <f>_xlfn.IFNA(IF(ISNA(VLOOKUP($A87,'申込一覧（男）'!$A$4:$Y$53,23,FALSE)),VLOOKUP($A87,'申込一覧（女）'!$A$4:$AD$53,23,FALSE),VLOOKUP($A87,'申込一覧（男）'!$A$4:$Y$53,23,FALSE)),"")</f>
        <v/>
      </c>
      <c r="R87" s="330" t="s">
        <v>362</v>
      </c>
      <c r="S87" s="59"/>
    </row>
    <row r="88" spans="1:25" ht="20.25" customHeight="1">
      <c r="A88" s="52">
        <v>72</v>
      </c>
      <c r="B88" s="53" t="str">
        <f>_xlfn.IFNA(IF(ISNA(VLOOKUP($A88,'申込一覧（男）'!$A$4:$Y$53,2,FALSE)),VLOOKUP($A88,'申込一覧（女）'!$A$4:$AD$53,2,FALSE),VLOOKUP($A88,'申込一覧（男）'!$A$4:$Y$53,2,FALSE)),"")</f>
        <v/>
      </c>
      <c r="C88" s="327" t="str">
        <f>_xlfn.IFNA(IF(ISNA(VLOOKUP($A88,'申込一覧（男）'!$A$4:$X$53,4,FALSE)),VLOOKUP($A88,'申込一覧（女）'!$A$4:$AD$53,4,FALSE),VLOOKUP($A88,'申込一覧（男）'!$A$4:$X$53,4,FALSE)),"")</f>
        <v/>
      </c>
      <c r="D88" s="328" t="s">
        <v>362</v>
      </c>
      <c r="E88" s="54" t="str">
        <f>_xlfn.IFNA(IF(ISNA(VLOOKUP($A88,'申込一覧（男）'!$A$4:$X$53,5,FALSE)),VLOOKUP($A88,'申込一覧（女）'!$A$4:$AD$53,5,FALSE),VLOOKUP($A88,'申込一覧（男）'!$A$4:$X$53,5,FALSE)),"")</f>
        <v/>
      </c>
      <c r="F88" s="54" t="str">
        <f>_xlfn.IFNA(IF(ISNA(VLOOKUP($A88,'申込一覧（男）'!$A$4:$X$53,7,FALSE)),VLOOKUP($A88,'申込一覧（女）'!$A$4:$AD$53,7,FALSE),VLOOKUP($A88,'申込一覧（男）'!$A$4:$X$53,7,FALSE)),"")</f>
        <v/>
      </c>
      <c r="G88" s="68" t="str">
        <f>_xlfn.IFNA(IF(ISNA(VLOOKUP($A88,'申込一覧（男）'!$A$4:$X$53,3,FALSE)),VLOOKUP($A88,'申込一覧（女）'!$A$4:$AD$53,3,FALSE),VLOOKUP($A88,'申込一覧（男）'!$A$4:$X$53,3,FALSE)),"")</f>
        <v/>
      </c>
      <c r="H88" s="55" t="str">
        <f>_xlfn.IFNA(IF(ISNA(VLOOKUP($A88,'申込一覧（男）'!$A$4:$X$53,8,FALSE)),VLOOKUP($A88,'申込一覧（女）'!$A$4:$AD$53,8,FALSE),VLOOKUP($A88,'申込一覧（男）'!$A$4:$X$53,8,FALSE)),"")</f>
        <v/>
      </c>
      <c r="I88" s="54" t="str">
        <f>_xlfn.IFNA(IF(ISNA(VLOOKUP($A88,'申込一覧（男）'!$A$4:$X$53,10,FALSE)),VLOOKUP($A88,'申込一覧（女）'!$A$4:$AD$53,10,FALSE),VLOOKUP($A88,'申込一覧（男）'!$A$4:$X$53,10,FALSE)),"")</f>
        <v/>
      </c>
      <c r="J88" s="54" t="str">
        <f>_xlfn.IFNA(IF(ISNA(VLOOKUP($A88,'申込一覧（男）'!$A$4:$X$53,12,FALSE)),VLOOKUP($A88,'申込一覧（女）'!$A$4:$AD$53,12,FALSE),VLOOKUP($A88,'申込一覧（男）'!$A$4:$X$53,12,FALSE)),"")</f>
        <v/>
      </c>
      <c r="K88" s="54" t="str">
        <f>_xlfn.IFNA(IF(ISNA(VLOOKUP($A88,'申込一覧（男）'!$A$4:$X$53,14,FALSE)),VLOOKUP($A88,'申込一覧（女）'!$A$4:$AD$53,14,FALSE),VLOOKUP($A88,'申込一覧（男）'!$A$4:$X$53,14,FALSE)),"")</f>
        <v/>
      </c>
      <c r="L88" s="54" t="str">
        <f>_xlfn.IFNA(IF(ISNA(VLOOKUP($A88,'申込一覧（男）'!$A$4:$X$53,16,FALSE)),VLOOKUP($A88,'申込一覧（女）'!$A$4:$AD$53,16,FALSE),VLOOKUP($A88,'申込一覧（男）'!$A$4:$X$53,16,FALSE)),"")</f>
        <v/>
      </c>
      <c r="M88" s="56" t="str">
        <f>_xlfn.IFNA(IF(ISNA(VLOOKUP($A88,'申込一覧（男）'!$A$4:$X$53,17,FALSE)),VLOOKUP($A88,'申込一覧（女）'!$A$4:$AD$53,17,FALSE),VLOOKUP($A88,'申込一覧（男）'!$A$4:$X$53,17,FALSE)),"")</f>
        <v/>
      </c>
      <c r="N88" s="56" t="str">
        <f>_xlfn.IFNA(IF(ISNA(VLOOKUP($A88,'申込一覧（男）'!$A$4:$X$53,19,FALSE)),VLOOKUP($A88,'申込一覧（女）'!$A$4:$AD$53,19,FALSE),VLOOKUP($A88,'申込一覧（男）'!$A$4:$X$53,19,FALSE)),"")</f>
        <v/>
      </c>
      <c r="O88" s="56" t="str">
        <f>_xlfn.IFNA(IF(ISNA(VLOOKUP($A88,'申込一覧（男）'!$A$4:$X$53,21,FALSE)),VLOOKUP($A88,'申込一覧（女）'!$A$4:$AD$53,21,FALSE),VLOOKUP($A88,'申込一覧（男）'!$A$4:$X$53,21,FALSE)),"")</f>
        <v/>
      </c>
      <c r="P88" s="54" t="str">
        <f>_xlfn.IFNA(IF(ISNA(VLOOKUP($A88,'申込一覧（男）'!$A$4:$X$53,9,FALSE)),VLOOKUP($A88,'申込一覧（女）'!$A$4:$AD$53,9,FALSE),VLOOKUP($A88,'申込一覧（男）'!$A$4:$X$53,9,FALSE)),"")</f>
        <v/>
      </c>
      <c r="Q88" s="329" t="str">
        <f>_xlfn.IFNA(IF(ISNA(VLOOKUP($A88,'申込一覧（男）'!$A$4:$Y$53,23,FALSE)),VLOOKUP($A88,'申込一覧（女）'!$A$4:$AD$53,23,FALSE),VLOOKUP($A88,'申込一覧（男）'!$A$4:$Y$53,23,FALSE)),"")</f>
        <v/>
      </c>
      <c r="R88" s="330" t="s">
        <v>362</v>
      </c>
      <c r="S88" s="59"/>
    </row>
    <row r="89" spans="1:25" ht="20.25" customHeight="1">
      <c r="A89" s="52">
        <v>73</v>
      </c>
      <c r="B89" s="53" t="str">
        <f>_xlfn.IFNA(IF(ISNA(VLOOKUP($A89,'申込一覧（男）'!$A$4:$Y$53,2,FALSE)),VLOOKUP($A89,'申込一覧（女）'!$A$4:$AD$53,2,FALSE),VLOOKUP($A89,'申込一覧（男）'!$A$4:$Y$53,2,FALSE)),"")</f>
        <v/>
      </c>
      <c r="C89" s="327" t="str">
        <f>_xlfn.IFNA(IF(ISNA(VLOOKUP($A89,'申込一覧（男）'!$A$4:$X$53,4,FALSE)),VLOOKUP($A89,'申込一覧（女）'!$A$4:$AD$53,4,FALSE),VLOOKUP($A89,'申込一覧（男）'!$A$4:$X$53,4,FALSE)),"")</f>
        <v/>
      </c>
      <c r="D89" s="328" t="s">
        <v>362</v>
      </c>
      <c r="E89" s="54" t="str">
        <f>_xlfn.IFNA(IF(ISNA(VLOOKUP($A89,'申込一覧（男）'!$A$4:$X$53,5,FALSE)),VLOOKUP($A89,'申込一覧（女）'!$A$4:$AD$53,5,FALSE),VLOOKUP($A89,'申込一覧（男）'!$A$4:$X$53,5,FALSE)),"")</f>
        <v/>
      </c>
      <c r="F89" s="54" t="str">
        <f>_xlfn.IFNA(IF(ISNA(VLOOKUP($A89,'申込一覧（男）'!$A$4:$X$53,7,FALSE)),VLOOKUP($A89,'申込一覧（女）'!$A$4:$AD$53,7,FALSE),VLOOKUP($A89,'申込一覧（男）'!$A$4:$X$53,7,FALSE)),"")</f>
        <v/>
      </c>
      <c r="G89" s="68" t="str">
        <f>_xlfn.IFNA(IF(ISNA(VLOOKUP($A89,'申込一覧（男）'!$A$4:$X$53,3,FALSE)),VLOOKUP($A89,'申込一覧（女）'!$A$4:$AD$53,3,FALSE),VLOOKUP($A89,'申込一覧（男）'!$A$4:$X$53,3,FALSE)),"")</f>
        <v/>
      </c>
      <c r="H89" s="55" t="str">
        <f>_xlfn.IFNA(IF(ISNA(VLOOKUP($A89,'申込一覧（男）'!$A$4:$X$53,8,FALSE)),VLOOKUP($A89,'申込一覧（女）'!$A$4:$AD$53,8,FALSE),VLOOKUP($A89,'申込一覧（男）'!$A$4:$X$53,8,FALSE)),"")</f>
        <v/>
      </c>
      <c r="I89" s="54" t="str">
        <f>_xlfn.IFNA(IF(ISNA(VLOOKUP($A89,'申込一覧（男）'!$A$4:$X$53,10,FALSE)),VLOOKUP($A89,'申込一覧（女）'!$A$4:$AD$53,10,FALSE),VLOOKUP($A89,'申込一覧（男）'!$A$4:$X$53,10,FALSE)),"")</f>
        <v/>
      </c>
      <c r="J89" s="54" t="str">
        <f>_xlfn.IFNA(IF(ISNA(VLOOKUP($A89,'申込一覧（男）'!$A$4:$X$53,12,FALSE)),VLOOKUP($A89,'申込一覧（女）'!$A$4:$AD$53,12,FALSE),VLOOKUP($A89,'申込一覧（男）'!$A$4:$X$53,12,FALSE)),"")</f>
        <v/>
      </c>
      <c r="K89" s="54" t="str">
        <f>_xlfn.IFNA(IF(ISNA(VLOOKUP($A89,'申込一覧（男）'!$A$4:$X$53,14,FALSE)),VLOOKUP($A89,'申込一覧（女）'!$A$4:$AD$53,14,FALSE),VLOOKUP($A89,'申込一覧（男）'!$A$4:$X$53,14,FALSE)),"")</f>
        <v/>
      </c>
      <c r="L89" s="54" t="str">
        <f>_xlfn.IFNA(IF(ISNA(VLOOKUP($A89,'申込一覧（男）'!$A$4:$X$53,16,FALSE)),VLOOKUP($A89,'申込一覧（女）'!$A$4:$AD$53,16,FALSE),VLOOKUP($A89,'申込一覧（男）'!$A$4:$X$53,16,FALSE)),"")</f>
        <v/>
      </c>
      <c r="M89" s="56" t="str">
        <f>_xlfn.IFNA(IF(ISNA(VLOOKUP($A89,'申込一覧（男）'!$A$4:$X$53,17,FALSE)),VLOOKUP($A89,'申込一覧（女）'!$A$4:$AD$53,17,FALSE),VLOOKUP($A89,'申込一覧（男）'!$A$4:$X$53,17,FALSE)),"")</f>
        <v/>
      </c>
      <c r="N89" s="56" t="str">
        <f>_xlfn.IFNA(IF(ISNA(VLOOKUP($A89,'申込一覧（男）'!$A$4:$X$53,19,FALSE)),VLOOKUP($A89,'申込一覧（女）'!$A$4:$AD$53,19,FALSE),VLOOKUP($A89,'申込一覧（男）'!$A$4:$X$53,19,FALSE)),"")</f>
        <v/>
      </c>
      <c r="O89" s="56" t="str">
        <f>_xlfn.IFNA(IF(ISNA(VLOOKUP($A89,'申込一覧（男）'!$A$4:$X$53,21,FALSE)),VLOOKUP($A89,'申込一覧（女）'!$A$4:$AD$53,21,FALSE),VLOOKUP($A89,'申込一覧（男）'!$A$4:$X$53,21,FALSE)),"")</f>
        <v/>
      </c>
      <c r="P89" s="54" t="str">
        <f>_xlfn.IFNA(IF(ISNA(VLOOKUP($A89,'申込一覧（男）'!$A$4:$X$53,9,FALSE)),VLOOKUP($A89,'申込一覧（女）'!$A$4:$AD$53,9,FALSE),VLOOKUP($A89,'申込一覧（男）'!$A$4:$X$53,9,FALSE)),"")</f>
        <v/>
      </c>
      <c r="Q89" s="329" t="str">
        <f>_xlfn.IFNA(IF(ISNA(VLOOKUP($A89,'申込一覧（男）'!$A$4:$Y$53,23,FALSE)),VLOOKUP($A89,'申込一覧（女）'!$A$4:$AD$53,23,FALSE),VLOOKUP($A89,'申込一覧（男）'!$A$4:$Y$53,23,FALSE)),"")</f>
        <v/>
      </c>
      <c r="R89" s="330" t="s">
        <v>362</v>
      </c>
      <c r="S89" s="59"/>
    </row>
    <row r="90" spans="1:25" ht="20.25" customHeight="1">
      <c r="A90" s="52">
        <v>74</v>
      </c>
      <c r="B90" s="53" t="str">
        <f>_xlfn.IFNA(IF(ISNA(VLOOKUP($A90,'申込一覧（男）'!$A$4:$Y$53,2,FALSE)),VLOOKUP($A90,'申込一覧（女）'!$A$4:$AD$53,2,FALSE),VLOOKUP($A90,'申込一覧（男）'!$A$4:$Y$53,2,FALSE)),"")</f>
        <v/>
      </c>
      <c r="C90" s="327" t="str">
        <f>_xlfn.IFNA(IF(ISNA(VLOOKUP($A90,'申込一覧（男）'!$A$4:$X$53,4,FALSE)),VLOOKUP($A90,'申込一覧（女）'!$A$4:$AD$53,4,FALSE),VLOOKUP($A90,'申込一覧（男）'!$A$4:$X$53,4,FALSE)),"")</f>
        <v/>
      </c>
      <c r="D90" s="328" t="s">
        <v>362</v>
      </c>
      <c r="E90" s="54" t="str">
        <f>_xlfn.IFNA(IF(ISNA(VLOOKUP($A90,'申込一覧（男）'!$A$4:$X$53,5,FALSE)),VLOOKUP($A90,'申込一覧（女）'!$A$4:$AD$53,5,FALSE),VLOOKUP($A90,'申込一覧（男）'!$A$4:$X$53,5,FALSE)),"")</f>
        <v/>
      </c>
      <c r="F90" s="54" t="str">
        <f>_xlfn.IFNA(IF(ISNA(VLOOKUP($A90,'申込一覧（男）'!$A$4:$X$53,7,FALSE)),VLOOKUP($A90,'申込一覧（女）'!$A$4:$AD$53,7,FALSE),VLOOKUP($A90,'申込一覧（男）'!$A$4:$X$53,7,FALSE)),"")</f>
        <v/>
      </c>
      <c r="G90" s="68" t="str">
        <f>_xlfn.IFNA(IF(ISNA(VLOOKUP($A90,'申込一覧（男）'!$A$4:$X$53,3,FALSE)),VLOOKUP($A90,'申込一覧（女）'!$A$4:$AD$53,3,FALSE),VLOOKUP($A90,'申込一覧（男）'!$A$4:$X$53,3,FALSE)),"")</f>
        <v/>
      </c>
      <c r="H90" s="55" t="str">
        <f>_xlfn.IFNA(IF(ISNA(VLOOKUP($A90,'申込一覧（男）'!$A$4:$X$53,8,FALSE)),VLOOKUP($A90,'申込一覧（女）'!$A$4:$AD$53,8,FALSE),VLOOKUP($A90,'申込一覧（男）'!$A$4:$X$53,8,FALSE)),"")</f>
        <v/>
      </c>
      <c r="I90" s="54" t="str">
        <f>_xlfn.IFNA(IF(ISNA(VLOOKUP($A90,'申込一覧（男）'!$A$4:$X$53,10,FALSE)),VLOOKUP($A90,'申込一覧（女）'!$A$4:$AD$53,10,FALSE),VLOOKUP($A90,'申込一覧（男）'!$A$4:$X$53,10,FALSE)),"")</f>
        <v/>
      </c>
      <c r="J90" s="54" t="str">
        <f>_xlfn.IFNA(IF(ISNA(VLOOKUP($A90,'申込一覧（男）'!$A$4:$X$53,12,FALSE)),VLOOKUP($A90,'申込一覧（女）'!$A$4:$AD$53,12,FALSE),VLOOKUP($A90,'申込一覧（男）'!$A$4:$X$53,12,FALSE)),"")</f>
        <v/>
      </c>
      <c r="K90" s="54" t="str">
        <f>_xlfn.IFNA(IF(ISNA(VLOOKUP($A90,'申込一覧（男）'!$A$4:$X$53,14,FALSE)),VLOOKUP($A90,'申込一覧（女）'!$A$4:$AD$53,14,FALSE),VLOOKUP($A90,'申込一覧（男）'!$A$4:$X$53,14,FALSE)),"")</f>
        <v/>
      </c>
      <c r="L90" s="54" t="str">
        <f>_xlfn.IFNA(IF(ISNA(VLOOKUP($A90,'申込一覧（男）'!$A$4:$X$53,16,FALSE)),VLOOKUP($A90,'申込一覧（女）'!$A$4:$AD$53,16,FALSE),VLOOKUP($A90,'申込一覧（男）'!$A$4:$X$53,16,FALSE)),"")</f>
        <v/>
      </c>
      <c r="M90" s="56" t="str">
        <f>_xlfn.IFNA(IF(ISNA(VLOOKUP($A90,'申込一覧（男）'!$A$4:$X$53,17,FALSE)),VLOOKUP($A90,'申込一覧（女）'!$A$4:$AD$53,17,FALSE),VLOOKUP($A90,'申込一覧（男）'!$A$4:$X$53,17,FALSE)),"")</f>
        <v/>
      </c>
      <c r="N90" s="56" t="str">
        <f>_xlfn.IFNA(IF(ISNA(VLOOKUP($A90,'申込一覧（男）'!$A$4:$X$53,19,FALSE)),VLOOKUP($A90,'申込一覧（女）'!$A$4:$AD$53,19,FALSE),VLOOKUP($A90,'申込一覧（男）'!$A$4:$X$53,19,FALSE)),"")</f>
        <v/>
      </c>
      <c r="O90" s="56" t="str">
        <f>_xlfn.IFNA(IF(ISNA(VLOOKUP($A90,'申込一覧（男）'!$A$4:$X$53,21,FALSE)),VLOOKUP($A90,'申込一覧（女）'!$A$4:$AD$53,21,FALSE),VLOOKUP($A90,'申込一覧（男）'!$A$4:$X$53,21,FALSE)),"")</f>
        <v/>
      </c>
      <c r="P90" s="54" t="str">
        <f>_xlfn.IFNA(IF(ISNA(VLOOKUP($A90,'申込一覧（男）'!$A$4:$X$53,9,FALSE)),VLOOKUP($A90,'申込一覧（女）'!$A$4:$AD$53,9,FALSE),VLOOKUP($A90,'申込一覧（男）'!$A$4:$X$53,9,FALSE)),"")</f>
        <v/>
      </c>
      <c r="Q90" s="329" t="str">
        <f>_xlfn.IFNA(IF(ISNA(VLOOKUP($A90,'申込一覧（男）'!$A$4:$Y$53,23,FALSE)),VLOOKUP($A90,'申込一覧（女）'!$A$4:$AD$53,23,FALSE),VLOOKUP($A90,'申込一覧（男）'!$A$4:$Y$53,23,FALSE)),"")</f>
        <v/>
      </c>
      <c r="R90" s="330" t="s">
        <v>362</v>
      </c>
      <c r="S90" s="59"/>
    </row>
    <row r="91" spans="1:25" ht="20.25" customHeight="1">
      <c r="A91" s="52">
        <v>75</v>
      </c>
      <c r="B91" s="53" t="str">
        <f>_xlfn.IFNA(IF(ISNA(VLOOKUP($A91,'申込一覧（男）'!$A$4:$Y$53,2,FALSE)),VLOOKUP($A91,'申込一覧（女）'!$A$4:$AD$53,2,FALSE),VLOOKUP($A91,'申込一覧（男）'!$A$4:$Y$53,2,FALSE)),"")</f>
        <v/>
      </c>
      <c r="C91" s="327" t="str">
        <f>_xlfn.IFNA(IF(ISNA(VLOOKUP($A91,'申込一覧（男）'!$A$4:$X$53,4,FALSE)),VLOOKUP($A91,'申込一覧（女）'!$A$4:$AD$53,4,FALSE),VLOOKUP($A91,'申込一覧（男）'!$A$4:$X$53,4,FALSE)),"")</f>
        <v/>
      </c>
      <c r="D91" s="328" t="s">
        <v>362</v>
      </c>
      <c r="E91" s="54" t="str">
        <f>_xlfn.IFNA(IF(ISNA(VLOOKUP($A91,'申込一覧（男）'!$A$4:$X$53,5,FALSE)),VLOOKUP($A91,'申込一覧（女）'!$A$4:$AD$53,5,FALSE),VLOOKUP($A91,'申込一覧（男）'!$A$4:$X$53,5,FALSE)),"")</f>
        <v/>
      </c>
      <c r="F91" s="54" t="str">
        <f>_xlfn.IFNA(IF(ISNA(VLOOKUP($A91,'申込一覧（男）'!$A$4:$X$53,7,FALSE)),VLOOKUP($A91,'申込一覧（女）'!$A$4:$AD$53,7,FALSE),VLOOKUP($A91,'申込一覧（男）'!$A$4:$X$53,7,FALSE)),"")</f>
        <v/>
      </c>
      <c r="G91" s="68" t="str">
        <f>_xlfn.IFNA(IF(ISNA(VLOOKUP($A91,'申込一覧（男）'!$A$4:$X$53,3,FALSE)),VLOOKUP($A91,'申込一覧（女）'!$A$4:$AD$53,3,FALSE),VLOOKUP($A91,'申込一覧（男）'!$A$4:$X$53,3,FALSE)),"")</f>
        <v/>
      </c>
      <c r="H91" s="55" t="str">
        <f>_xlfn.IFNA(IF(ISNA(VLOOKUP($A91,'申込一覧（男）'!$A$4:$X$53,8,FALSE)),VLOOKUP($A91,'申込一覧（女）'!$A$4:$AD$53,8,FALSE),VLOOKUP($A91,'申込一覧（男）'!$A$4:$X$53,8,FALSE)),"")</f>
        <v/>
      </c>
      <c r="I91" s="54" t="str">
        <f>_xlfn.IFNA(IF(ISNA(VLOOKUP($A91,'申込一覧（男）'!$A$4:$X$53,10,FALSE)),VLOOKUP($A91,'申込一覧（女）'!$A$4:$AD$53,10,FALSE),VLOOKUP($A91,'申込一覧（男）'!$A$4:$X$53,10,FALSE)),"")</f>
        <v/>
      </c>
      <c r="J91" s="54" t="str">
        <f>_xlfn.IFNA(IF(ISNA(VLOOKUP($A91,'申込一覧（男）'!$A$4:$X$53,12,FALSE)),VLOOKUP($A91,'申込一覧（女）'!$A$4:$AD$53,12,FALSE),VLOOKUP($A91,'申込一覧（男）'!$A$4:$X$53,12,FALSE)),"")</f>
        <v/>
      </c>
      <c r="K91" s="54" t="str">
        <f>_xlfn.IFNA(IF(ISNA(VLOOKUP($A91,'申込一覧（男）'!$A$4:$X$53,14,FALSE)),VLOOKUP($A91,'申込一覧（女）'!$A$4:$AD$53,14,FALSE),VLOOKUP($A91,'申込一覧（男）'!$A$4:$X$53,14,FALSE)),"")</f>
        <v/>
      </c>
      <c r="L91" s="54" t="str">
        <f>_xlfn.IFNA(IF(ISNA(VLOOKUP($A91,'申込一覧（男）'!$A$4:$X$53,16,FALSE)),VLOOKUP($A91,'申込一覧（女）'!$A$4:$AD$53,16,FALSE),VLOOKUP($A91,'申込一覧（男）'!$A$4:$X$53,16,FALSE)),"")</f>
        <v/>
      </c>
      <c r="M91" s="56" t="str">
        <f>_xlfn.IFNA(IF(ISNA(VLOOKUP($A91,'申込一覧（男）'!$A$4:$X$53,17,FALSE)),VLOOKUP($A91,'申込一覧（女）'!$A$4:$AD$53,17,FALSE),VLOOKUP($A91,'申込一覧（男）'!$A$4:$X$53,17,FALSE)),"")</f>
        <v/>
      </c>
      <c r="N91" s="56" t="str">
        <f>_xlfn.IFNA(IF(ISNA(VLOOKUP($A91,'申込一覧（男）'!$A$4:$X$53,19,FALSE)),VLOOKUP($A91,'申込一覧（女）'!$A$4:$AD$53,19,FALSE),VLOOKUP($A91,'申込一覧（男）'!$A$4:$X$53,19,FALSE)),"")</f>
        <v/>
      </c>
      <c r="O91" s="56" t="str">
        <f>_xlfn.IFNA(IF(ISNA(VLOOKUP($A91,'申込一覧（男）'!$A$4:$X$53,21,FALSE)),VLOOKUP($A91,'申込一覧（女）'!$A$4:$AD$53,21,FALSE),VLOOKUP($A91,'申込一覧（男）'!$A$4:$X$53,21,FALSE)),"")</f>
        <v/>
      </c>
      <c r="P91" s="54" t="str">
        <f>_xlfn.IFNA(IF(ISNA(VLOOKUP($A91,'申込一覧（男）'!$A$4:$X$53,9,FALSE)),VLOOKUP($A91,'申込一覧（女）'!$A$4:$AD$53,9,FALSE),VLOOKUP($A91,'申込一覧（男）'!$A$4:$X$53,9,FALSE)),"")</f>
        <v/>
      </c>
      <c r="Q91" s="329" t="str">
        <f>_xlfn.IFNA(IF(ISNA(VLOOKUP($A91,'申込一覧（男）'!$A$4:$Y$53,23,FALSE)),VLOOKUP($A91,'申込一覧（女）'!$A$4:$AD$53,23,FALSE),VLOOKUP($A91,'申込一覧（男）'!$A$4:$Y$53,23,FALSE)),"")</f>
        <v/>
      </c>
      <c r="R91" s="330" t="s">
        <v>362</v>
      </c>
      <c r="S91" s="59"/>
    </row>
    <row r="92" spans="1:25" ht="20.25" customHeight="1">
      <c r="A92" s="52">
        <v>76</v>
      </c>
      <c r="B92" s="53" t="str">
        <f>_xlfn.IFNA(IF(ISNA(VLOOKUP($A92,'申込一覧（男）'!$A$4:$Y$53,2,FALSE)),VLOOKUP($A92,'申込一覧（女）'!$A$4:$AD$53,2,FALSE),VLOOKUP($A92,'申込一覧（男）'!$A$4:$Y$53,2,FALSE)),"")</f>
        <v/>
      </c>
      <c r="C92" s="327" t="str">
        <f>_xlfn.IFNA(IF(ISNA(VLOOKUP($A92,'申込一覧（男）'!$A$4:$X$53,4,FALSE)),VLOOKUP($A92,'申込一覧（女）'!$A$4:$AD$53,4,FALSE),VLOOKUP($A92,'申込一覧（男）'!$A$4:$X$53,4,FALSE)),"")</f>
        <v/>
      </c>
      <c r="D92" s="328" t="s">
        <v>362</v>
      </c>
      <c r="E92" s="54" t="str">
        <f>_xlfn.IFNA(IF(ISNA(VLOOKUP($A92,'申込一覧（男）'!$A$4:$X$53,5,FALSE)),VLOOKUP($A92,'申込一覧（女）'!$A$4:$AD$53,5,FALSE),VLOOKUP($A92,'申込一覧（男）'!$A$4:$X$53,5,FALSE)),"")</f>
        <v/>
      </c>
      <c r="F92" s="54" t="str">
        <f>_xlfn.IFNA(IF(ISNA(VLOOKUP($A92,'申込一覧（男）'!$A$4:$X$53,7,FALSE)),VLOOKUP($A92,'申込一覧（女）'!$A$4:$AD$53,7,FALSE),VLOOKUP($A92,'申込一覧（男）'!$A$4:$X$53,7,FALSE)),"")</f>
        <v/>
      </c>
      <c r="G92" s="68" t="str">
        <f>_xlfn.IFNA(IF(ISNA(VLOOKUP($A92,'申込一覧（男）'!$A$4:$X$53,3,FALSE)),VLOOKUP($A92,'申込一覧（女）'!$A$4:$AD$53,3,FALSE),VLOOKUP($A92,'申込一覧（男）'!$A$4:$X$53,3,FALSE)),"")</f>
        <v/>
      </c>
      <c r="H92" s="55" t="str">
        <f>_xlfn.IFNA(IF(ISNA(VLOOKUP($A92,'申込一覧（男）'!$A$4:$X$53,8,FALSE)),VLOOKUP($A92,'申込一覧（女）'!$A$4:$AD$53,8,FALSE),VLOOKUP($A92,'申込一覧（男）'!$A$4:$X$53,8,FALSE)),"")</f>
        <v/>
      </c>
      <c r="I92" s="54" t="str">
        <f>_xlfn.IFNA(IF(ISNA(VLOOKUP($A92,'申込一覧（男）'!$A$4:$X$53,10,FALSE)),VLOOKUP($A92,'申込一覧（女）'!$A$4:$AD$53,10,FALSE),VLOOKUP($A92,'申込一覧（男）'!$A$4:$X$53,10,FALSE)),"")</f>
        <v/>
      </c>
      <c r="J92" s="54" t="str">
        <f>_xlfn.IFNA(IF(ISNA(VLOOKUP($A92,'申込一覧（男）'!$A$4:$X$53,12,FALSE)),VLOOKUP($A92,'申込一覧（女）'!$A$4:$AD$53,12,FALSE),VLOOKUP($A92,'申込一覧（男）'!$A$4:$X$53,12,FALSE)),"")</f>
        <v/>
      </c>
      <c r="K92" s="54" t="str">
        <f>_xlfn.IFNA(IF(ISNA(VLOOKUP($A92,'申込一覧（男）'!$A$4:$X$53,14,FALSE)),VLOOKUP($A92,'申込一覧（女）'!$A$4:$AD$53,14,FALSE),VLOOKUP($A92,'申込一覧（男）'!$A$4:$X$53,14,FALSE)),"")</f>
        <v/>
      </c>
      <c r="L92" s="54" t="str">
        <f>_xlfn.IFNA(IF(ISNA(VLOOKUP($A92,'申込一覧（男）'!$A$4:$X$53,16,FALSE)),VLOOKUP($A92,'申込一覧（女）'!$A$4:$AD$53,16,FALSE),VLOOKUP($A92,'申込一覧（男）'!$A$4:$X$53,16,FALSE)),"")</f>
        <v/>
      </c>
      <c r="M92" s="56" t="str">
        <f>_xlfn.IFNA(IF(ISNA(VLOOKUP($A92,'申込一覧（男）'!$A$4:$X$53,17,FALSE)),VLOOKUP($A92,'申込一覧（女）'!$A$4:$AD$53,17,FALSE),VLOOKUP($A92,'申込一覧（男）'!$A$4:$X$53,17,FALSE)),"")</f>
        <v/>
      </c>
      <c r="N92" s="56" t="str">
        <f>_xlfn.IFNA(IF(ISNA(VLOOKUP($A92,'申込一覧（男）'!$A$4:$X$53,19,FALSE)),VLOOKUP($A92,'申込一覧（女）'!$A$4:$AD$53,19,FALSE),VLOOKUP($A92,'申込一覧（男）'!$A$4:$X$53,19,FALSE)),"")</f>
        <v/>
      </c>
      <c r="O92" s="56" t="str">
        <f>_xlfn.IFNA(IF(ISNA(VLOOKUP($A92,'申込一覧（男）'!$A$4:$X$53,21,FALSE)),VLOOKUP($A92,'申込一覧（女）'!$A$4:$AD$53,21,FALSE),VLOOKUP($A92,'申込一覧（男）'!$A$4:$X$53,21,FALSE)),"")</f>
        <v/>
      </c>
      <c r="P92" s="54" t="str">
        <f>_xlfn.IFNA(IF(ISNA(VLOOKUP($A92,'申込一覧（男）'!$A$4:$X$53,9,FALSE)),VLOOKUP($A92,'申込一覧（女）'!$A$4:$AD$53,9,FALSE),VLOOKUP($A92,'申込一覧（男）'!$A$4:$X$53,9,FALSE)),"")</f>
        <v/>
      </c>
      <c r="Q92" s="329" t="str">
        <f>_xlfn.IFNA(IF(ISNA(VLOOKUP($A92,'申込一覧（男）'!$A$4:$Y$53,23,FALSE)),VLOOKUP($A92,'申込一覧（女）'!$A$4:$AD$53,23,FALSE),VLOOKUP($A92,'申込一覧（男）'!$A$4:$Y$53,23,FALSE)),"")</f>
        <v/>
      </c>
      <c r="R92" s="330" t="s">
        <v>362</v>
      </c>
      <c r="S92" s="59"/>
    </row>
    <row r="93" spans="1:25" ht="20.25" customHeight="1">
      <c r="A93" s="52">
        <v>77</v>
      </c>
      <c r="B93" s="53" t="str">
        <f>_xlfn.IFNA(IF(ISNA(VLOOKUP($A93,'申込一覧（男）'!$A$4:$Y$53,2,FALSE)),VLOOKUP($A93,'申込一覧（女）'!$A$4:$AD$53,2,FALSE),VLOOKUP($A93,'申込一覧（男）'!$A$4:$Y$53,2,FALSE)),"")</f>
        <v/>
      </c>
      <c r="C93" s="327" t="str">
        <f>_xlfn.IFNA(IF(ISNA(VLOOKUP($A93,'申込一覧（男）'!$A$4:$X$53,4,FALSE)),VLOOKUP($A93,'申込一覧（女）'!$A$4:$AD$53,4,FALSE),VLOOKUP($A93,'申込一覧（男）'!$A$4:$X$53,4,FALSE)),"")</f>
        <v/>
      </c>
      <c r="D93" s="328" t="s">
        <v>362</v>
      </c>
      <c r="E93" s="54" t="str">
        <f>_xlfn.IFNA(IF(ISNA(VLOOKUP($A93,'申込一覧（男）'!$A$4:$X$53,5,FALSE)),VLOOKUP($A93,'申込一覧（女）'!$A$4:$AD$53,5,FALSE),VLOOKUP($A93,'申込一覧（男）'!$A$4:$X$53,5,FALSE)),"")</f>
        <v/>
      </c>
      <c r="F93" s="54" t="str">
        <f>_xlfn.IFNA(IF(ISNA(VLOOKUP($A93,'申込一覧（男）'!$A$4:$X$53,7,FALSE)),VLOOKUP($A93,'申込一覧（女）'!$A$4:$AD$53,7,FALSE),VLOOKUP($A93,'申込一覧（男）'!$A$4:$X$53,7,FALSE)),"")</f>
        <v/>
      </c>
      <c r="G93" s="68" t="str">
        <f>_xlfn.IFNA(IF(ISNA(VLOOKUP($A93,'申込一覧（男）'!$A$4:$X$53,3,FALSE)),VLOOKUP($A93,'申込一覧（女）'!$A$4:$AD$53,3,FALSE),VLOOKUP($A93,'申込一覧（男）'!$A$4:$X$53,3,FALSE)),"")</f>
        <v/>
      </c>
      <c r="H93" s="55" t="str">
        <f>_xlfn.IFNA(IF(ISNA(VLOOKUP($A93,'申込一覧（男）'!$A$4:$X$53,8,FALSE)),VLOOKUP($A93,'申込一覧（女）'!$A$4:$AD$53,8,FALSE),VLOOKUP($A93,'申込一覧（男）'!$A$4:$X$53,8,FALSE)),"")</f>
        <v/>
      </c>
      <c r="I93" s="54" t="str">
        <f>_xlfn.IFNA(IF(ISNA(VLOOKUP($A93,'申込一覧（男）'!$A$4:$X$53,10,FALSE)),VLOOKUP($A93,'申込一覧（女）'!$A$4:$AD$53,10,FALSE),VLOOKUP($A93,'申込一覧（男）'!$A$4:$X$53,10,FALSE)),"")</f>
        <v/>
      </c>
      <c r="J93" s="54" t="str">
        <f>_xlfn.IFNA(IF(ISNA(VLOOKUP($A93,'申込一覧（男）'!$A$4:$X$53,12,FALSE)),VLOOKUP($A93,'申込一覧（女）'!$A$4:$AD$53,12,FALSE),VLOOKUP($A93,'申込一覧（男）'!$A$4:$X$53,12,FALSE)),"")</f>
        <v/>
      </c>
      <c r="K93" s="54" t="str">
        <f>_xlfn.IFNA(IF(ISNA(VLOOKUP($A93,'申込一覧（男）'!$A$4:$X$53,14,FALSE)),VLOOKUP($A93,'申込一覧（女）'!$A$4:$AD$53,14,FALSE),VLOOKUP($A93,'申込一覧（男）'!$A$4:$X$53,14,FALSE)),"")</f>
        <v/>
      </c>
      <c r="L93" s="54" t="str">
        <f>_xlfn.IFNA(IF(ISNA(VLOOKUP($A93,'申込一覧（男）'!$A$4:$X$53,16,FALSE)),VLOOKUP($A93,'申込一覧（女）'!$A$4:$AD$53,16,FALSE),VLOOKUP($A93,'申込一覧（男）'!$A$4:$X$53,16,FALSE)),"")</f>
        <v/>
      </c>
      <c r="M93" s="56" t="str">
        <f>_xlfn.IFNA(IF(ISNA(VLOOKUP($A93,'申込一覧（男）'!$A$4:$X$53,17,FALSE)),VLOOKUP($A93,'申込一覧（女）'!$A$4:$AD$53,17,FALSE),VLOOKUP($A93,'申込一覧（男）'!$A$4:$X$53,17,FALSE)),"")</f>
        <v/>
      </c>
      <c r="N93" s="56" t="str">
        <f>_xlfn.IFNA(IF(ISNA(VLOOKUP($A93,'申込一覧（男）'!$A$4:$X$53,19,FALSE)),VLOOKUP($A93,'申込一覧（女）'!$A$4:$AD$53,19,FALSE),VLOOKUP($A93,'申込一覧（男）'!$A$4:$X$53,19,FALSE)),"")</f>
        <v/>
      </c>
      <c r="O93" s="56" t="str">
        <f>_xlfn.IFNA(IF(ISNA(VLOOKUP($A93,'申込一覧（男）'!$A$4:$X$53,21,FALSE)),VLOOKUP($A93,'申込一覧（女）'!$A$4:$AD$53,21,FALSE),VLOOKUP($A93,'申込一覧（男）'!$A$4:$X$53,21,FALSE)),"")</f>
        <v/>
      </c>
      <c r="P93" s="54" t="str">
        <f>_xlfn.IFNA(IF(ISNA(VLOOKUP($A93,'申込一覧（男）'!$A$4:$X$53,9,FALSE)),VLOOKUP($A93,'申込一覧（女）'!$A$4:$AD$53,9,FALSE),VLOOKUP($A93,'申込一覧（男）'!$A$4:$X$53,9,FALSE)),"")</f>
        <v/>
      </c>
      <c r="Q93" s="329" t="str">
        <f>_xlfn.IFNA(IF(ISNA(VLOOKUP($A93,'申込一覧（男）'!$A$4:$Y$53,23,FALSE)),VLOOKUP($A93,'申込一覧（女）'!$A$4:$AD$53,23,FALSE),VLOOKUP($A93,'申込一覧（男）'!$A$4:$Y$53,23,FALSE)),"")</f>
        <v/>
      </c>
      <c r="R93" s="330" t="s">
        <v>362</v>
      </c>
      <c r="S93" s="59"/>
    </row>
    <row r="94" spans="1:25" ht="20.25" customHeight="1">
      <c r="A94" s="52">
        <v>78</v>
      </c>
      <c r="B94" s="53" t="str">
        <f>_xlfn.IFNA(IF(ISNA(VLOOKUP($A94,'申込一覧（男）'!$A$4:$Y$53,2,FALSE)),VLOOKUP($A94,'申込一覧（女）'!$A$4:$AD$53,2,FALSE),VLOOKUP($A94,'申込一覧（男）'!$A$4:$Y$53,2,FALSE)),"")</f>
        <v/>
      </c>
      <c r="C94" s="327" t="str">
        <f>_xlfn.IFNA(IF(ISNA(VLOOKUP($A94,'申込一覧（男）'!$A$4:$X$53,4,FALSE)),VLOOKUP($A94,'申込一覧（女）'!$A$4:$AD$53,4,FALSE),VLOOKUP($A94,'申込一覧（男）'!$A$4:$X$53,4,FALSE)),"")</f>
        <v/>
      </c>
      <c r="D94" s="328" t="s">
        <v>362</v>
      </c>
      <c r="E94" s="54" t="str">
        <f>_xlfn.IFNA(IF(ISNA(VLOOKUP($A94,'申込一覧（男）'!$A$4:$X$53,5,FALSE)),VLOOKUP($A94,'申込一覧（女）'!$A$4:$AD$53,5,FALSE),VLOOKUP($A94,'申込一覧（男）'!$A$4:$X$53,5,FALSE)),"")</f>
        <v/>
      </c>
      <c r="F94" s="54" t="str">
        <f>_xlfn.IFNA(IF(ISNA(VLOOKUP($A94,'申込一覧（男）'!$A$4:$X$53,7,FALSE)),VLOOKUP($A94,'申込一覧（女）'!$A$4:$AD$53,7,FALSE),VLOOKUP($A94,'申込一覧（男）'!$A$4:$X$53,7,FALSE)),"")</f>
        <v/>
      </c>
      <c r="G94" s="68" t="str">
        <f>_xlfn.IFNA(IF(ISNA(VLOOKUP($A94,'申込一覧（男）'!$A$4:$X$53,3,FALSE)),VLOOKUP($A94,'申込一覧（女）'!$A$4:$AD$53,3,FALSE),VLOOKUP($A94,'申込一覧（男）'!$A$4:$X$53,3,FALSE)),"")</f>
        <v/>
      </c>
      <c r="H94" s="55" t="str">
        <f>_xlfn.IFNA(IF(ISNA(VLOOKUP($A94,'申込一覧（男）'!$A$4:$X$53,8,FALSE)),VLOOKUP($A94,'申込一覧（女）'!$A$4:$AD$53,8,FALSE),VLOOKUP($A94,'申込一覧（男）'!$A$4:$X$53,8,FALSE)),"")</f>
        <v/>
      </c>
      <c r="I94" s="54" t="str">
        <f>_xlfn.IFNA(IF(ISNA(VLOOKUP($A94,'申込一覧（男）'!$A$4:$X$53,10,FALSE)),VLOOKUP($A94,'申込一覧（女）'!$A$4:$AD$53,10,FALSE),VLOOKUP($A94,'申込一覧（男）'!$A$4:$X$53,10,FALSE)),"")</f>
        <v/>
      </c>
      <c r="J94" s="54" t="str">
        <f>_xlfn.IFNA(IF(ISNA(VLOOKUP($A94,'申込一覧（男）'!$A$4:$X$53,12,FALSE)),VLOOKUP($A94,'申込一覧（女）'!$A$4:$AD$53,12,FALSE),VLOOKUP($A94,'申込一覧（男）'!$A$4:$X$53,12,FALSE)),"")</f>
        <v/>
      </c>
      <c r="K94" s="54" t="str">
        <f>_xlfn.IFNA(IF(ISNA(VLOOKUP($A94,'申込一覧（男）'!$A$4:$X$53,14,FALSE)),VLOOKUP($A94,'申込一覧（女）'!$A$4:$AD$53,14,FALSE),VLOOKUP($A94,'申込一覧（男）'!$A$4:$X$53,14,FALSE)),"")</f>
        <v/>
      </c>
      <c r="L94" s="54" t="str">
        <f>_xlfn.IFNA(IF(ISNA(VLOOKUP($A94,'申込一覧（男）'!$A$4:$X$53,16,FALSE)),VLOOKUP($A94,'申込一覧（女）'!$A$4:$AD$53,16,FALSE),VLOOKUP($A94,'申込一覧（男）'!$A$4:$X$53,16,FALSE)),"")</f>
        <v/>
      </c>
      <c r="M94" s="56" t="str">
        <f>_xlfn.IFNA(IF(ISNA(VLOOKUP($A94,'申込一覧（男）'!$A$4:$X$53,17,FALSE)),VLOOKUP($A94,'申込一覧（女）'!$A$4:$AD$53,17,FALSE),VLOOKUP($A94,'申込一覧（男）'!$A$4:$X$53,17,FALSE)),"")</f>
        <v/>
      </c>
      <c r="N94" s="56" t="str">
        <f>_xlfn.IFNA(IF(ISNA(VLOOKUP($A94,'申込一覧（男）'!$A$4:$X$53,19,FALSE)),VLOOKUP($A94,'申込一覧（女）'!$A$4:$AD$53,19,FALSE),VLOOKUP($A94,'申込一覧（男）'!$A$4:$X$53,19,FALSE)),"")</f>
        <v/>
      </c>
      <c r="O94" s="56" t="str">
        <f>_xlfn.IFNA(IF(ISNA(VLOOKUP($A94,'申込一覧（男）'!$A$4:$X$53,21,FALSE)),VLOOKUP($A94,'申込一覧（女）'!$A$4:$AD$53,21,FALSE),VLOOKUP($A94,'申込一覧（男）'!$A$4:$X$53,21,FALSE)),"")</f>
        <v/>
      </c>
      <c r="P94" s="54" t="str">
        <f>_xlfn.IFNA(IF(ISNA(VLOOKUP($A94,'申込一覧（男）'!$A$4:$X$53,9,FALSE)),VLOOKUP($A94,'申込一覧（女）'!$A$4:$AD$53,9,FALSE),VLOOKUP($A94,'申込一覧（男）'!$A$4:$X$53,9,FALSE)),"")</f>
        <v/>
      </c>
      <c r="Q94" s="329" t="str">
        <f>_xlfn.IFNA(IF(ISNA(VLOOKUP($A94,'申込一覧（男）'!$A$4:$Y$53,23,FALSE)),VLOOKUP($A94,'申込一覧（女）'!$A$4:$AD$53,23,FALSE),VLOOKUP($A94,'申込一覧（男）'!$A$4:$Y$53,23,FALSE)),"")</f>
        <v/>
      </c>
      <c r="R94" s="330" t="s">
        <v>362</v>
      </c>
      <c r="S94" s="59"/>
    </row>
    <row r="95" spans="1:25" ht="20.25" customHeight="1">
      <c r="A95" s="52">
        <v>79</v>
      </c>
      <c r="B95" s="53" t="str">
        <f>_xlfn.IFNA(IF(ISNA(VLOOKUP($A95,'申込一覧（男）'!$A$4:$Y$53,2,FALSE)),VLOOKUP($A95,'申込一覧（女）'!$A$4:$AD$53,2,FALSE),VLOOKUP($A95,'申込一覧（男）'!$A$4:$Y$53,2,FALSE)),"")</f>
        <v/>
      </c>
      <c r="C95" s="327" t="str">
        <f>_xlfn.IFNA(IF(ISNA(VLOOKUP($A95,'申込一覧（男）'!$A$4:$X$53,4,FALSE)),VLOOKUP($A95,'申込一覧（女）'!$A$4:$AD$53,4,FALSE),VLOOKUP($A95,'申込一覧（男）'!$A$4:$X$53,4,FALSE)),"")</f>
        <v/>
      </c>
      <c r="D95" s="328" t="s">
        <v>362</v>
      </c>
      <c r="E95" s="54" t="str">
        <f>_xlfn.IFNA(IF(ISNA(VLOOKUP($A95,'申込一覧（男）'!$A$4:$X$53,5,FALSE)),VLOOKUP($A95,'申込一覧（女）'!$A$4:$AD$53,5,FALSE),VLOOKUP($A95,'申込一覧（男）'!$A$4:$X$53,5,FALSE)),"")</f>
        <v/>
      </c>
      <c r="F95" s="54" t="str">
        <f>_xlfn.IFNA(IF(ISNA(VLOOKUP($A95,'申込一覧（男）'!$A$4:$X$53,7,FALSE)),VLOOKUP($A95,'申込一覧（女）'!$A$4:$AD$53,7,FALSE),VLOOKUP($A95,'申込一覧（男）'!$A$4:$X$53,7,FALSE)),"")</f>
        <v/>
      </c>
      <c r="G95" s="68" t="str">
        <f>_xlfn.IFNA(IF(ISNA(VLOOKUP($A95,'申込一覧（男）'!$A$4:$X$53,3,FALSE)),VLOOKUP($A95,'申込一覧（女）'!$A$4:$AD$53,3,FALSE),VLOOKUP($A95,'申込一覧（男）'!$A$4:$X$53,3,FALSE)),"")</f>
        <v/>
      </c>
      <c r="H95" s="55" t="str">
        <f>_xlfn.IFNA(IF(ISNA(VLOOKUP($A95,'申込一覧（男）'!$A$4:$X$53,8,FALSE)),VLOOKUP($A95,'申込一覧（女）'!$A$4:$AD$53,8,FALSE),VLOOKUP($A95,'申込一覧（男）'!$A$4:$X$53,8,FALSE)),"")</f>
        <v/>
      </c>
      <c r="I95" s="54" t="str">
        <f>_xlfn.IFNA(IF(ISNA(VLOOKUP($A95,'申込一覧（男）'!$A$4:$X$53,10,FALSE)),VLOOKUP($A95,'申込一覧（女）'!$A$4:$AD$53,10,FALSE),VLOOKUP($A95,'申込一覧（男）'!$A$4:$X$53,10,FALSE)),"")</f>
        <v/>
      </c>
      <c r="J95" s="54" t="str">
        <f>_xlfn.IFNA(IF(ISNA(VLOOKUP($A95,'申込一覧（男）'!$A$4:$X$53,12,FALSE)),VLOOKUP($A95,'申込一覧（女）'!$A$4:$AD$53,12,FALSE),VLOOKUP($A95,'申込一覧（男）'!$A$4:$X$53,12,FALSE)),"")</f>
        <v/>
      </c>
      <c r="K95" s="54" t="str">
        <f>_xlfn.IFNA(IF(ISNA(VLOOKUP($A95,'申込一覧（男）'!$A$4:$X$53,14,FALSE)),VLOOKUP($A95,'申込一覧（女）'!$A$4:$AD$53,14,FALSE),VLOOKUP($A95,'申込一覧（男）'!$A$4:$X$53,14,FALSE)),"")</f>
        <v/>
      </c>
      <c r="L95" s="54" t="str">
        <f>_xlfn.IFNA(IF(ISNA(VLOOKUP($A95,'申込一覧（男）'!$A$4:$X$53,16,FALSE)),VLOOKUP($A95,'申込一覧（女）'!$A$4:$AD$53,16,FALSE),VLOOKUP($A95,'申込一覧（男）'!$A$4:$X$53,16,FALSE)),"")</f>
        <v/>
      </c>
      <c r="M95" s="56" t="str">
        <f>_xlfn.IFNA(IF(ISNA(VLOOKUP($A95,'申込一覧（男）'!$A$4:$X$53,17,FALSE)),VLOOKUP($A95,'申込一覧（女）'!$A$4:$AD$53,17,FALSE),VLOOKUP($A95,'申込一覧（男）'!$A$4:$X$53,17,FALSE)),"")</f>
        <v/>
      </c>
      <c r="N95" s="56" t="str">
        <f>_xlfn.IFNA(IF(ISNA(VLOOKUP($A95,'申込一覧（男）'!$A$4:$X$53,19,FALSE)),VLOOKUP($A95,'申込一覧（女）'!$A$4:$AD$53,19,FALSE),VLOOKUP($A95,'申込一覧（男）'!$A$4:$X$53,19,FALSE)),"")</f>
        <v/>
      </c>
      <c r="O95" s="56" t="str">
        <f>_xlfn.IFNA(IF(ISNA(VLOOKUP($A95,'申込一覧（男）'!$A$4:$X$53,21,FALSE)),VLOOKUP($A95,'申込一覧（女）'!$A$4:$AD$53,21,FALSE),VLOOKUP($A95,'申込一覧（男）'!$A$4:$X$53,21,FALSE)),"")</f>
        <v/>
      </c>
      <c r="P95" s="54" t="str">
        <f>_xlfn.IFNA(IF(ISNA(VLOOKUP($A95,'申込一覧（男）'!$A$4:$X$53,9,FALSE)),VLOOKUP($A95,'申込一覧（女）'!$A$4:$AD$53,9,FALSE),VLOOKUP($A95,'申込一覧（男）'!$A$4:$X$53,9,FALSE)),"")</f>
        <v/>
      </c>
      <c r="Q95" s="329" t="str">
        <f>_xlfn.IFNA(IF(ISNA(VLOOKUP($A95,'申込一覧（男）'!$A$4:$Y$53,23,FALSE)),VLOOKUP($A95,'申込一覧（女）'!$A$4:$AD$53,23,FALSE),VLOOKUP($A95,'申込一覧（男）'!$A$4:$Y$53,23,FALSE)),"")</f>
        <v/>
      </c>
      <c r="R95" s="330" t="s">
        <v>362</v>
      </c>
      <c r="S95" s="59"/>
    </row>
    <row r="96" spans="1:25" ht="20.25" customHeight="1">
      <c r="A96" s="52">
        <v>80</v>
      </c>
      <c r="B96" s="53" t="str">
        <f>_xlfn.IFNA(IF(ISNA(VLOOKUP($A96,'申込一覧（男）'!$A$4:$Y$53,2,FALSE)),VLOOKUP($A96,'申込一覧（女）'!$A$4:$AD$53,2,FALSE),VLOOKUP($A96,'申込一覧（男）'!$A$4:$Y$53,2,FALSE)),"")</f>
        <v/>
      </c>
      <c r="C96" s="327" t="str">
        <f>_xlfn.IFNA(IF(ISNA(VLOOKUP($A96,'申込一覧（男）'!$A$4:$X$53,4,FALSE)),VLOOKUP($A96,'申込一覧（女）'!$A$4:$AD$53,4,FALSE),VLOOKUP($A96,'申込一覧（男）'!$A$4:$X$53,4,FALSE)),"")</f>
        <v/>
      </c>
      <c r="D96" s="328" t="s">
        <v>362</v>
      </c>
      <c r="E96" s="54" t="str">
        <f>_xlfn.IFNA(IF(ISNA(VLOOKUP($A96,'申込一覧（男）'!$A$4:$X$53,5,FALSE)),VLOOKUP($A96,'申込一覧（女）'!$A$4:$AD$53,5,FALSE),VLOOKUP($A96,'申込一覧（男）'!$A$4:$X$53,5,FALSE)),"")</f>
        <v/>
      </c>
      <c r="F96" s="54" t="str">
        <f>_xlfn.IFNA(IF(ISNA(VLOOKUP($A96,'申込一覧（男）'!$A$4:$X$53,7,FALSE)),VLOOKUP($A96,'申込一覧（女）'!$A$4:$AD$53,7,FALSE),VLOOKUP($A96,'申込一覧（男）'!$A$4:$X$53,7,FALSE)),"")</f>
        <v/>
      </c>
      <c r="G96" s="68" t="str">
        <f>_xlfn.IFNA(IF(ISNA(VLOOKUP($A96,'申込一覧（男）'!$A$4:$X$53,3,FALSE)),VLOOKUP($A96,'申込一覧（女）'!$A$4:$AD$53,3,FALSE),VLOOKUP($A96,'申込一覧（男）'!$A$4:$X$53,3,FALSE)),"")</f>
        <v/>
      </c>
      <c r="H96" s="55" t="str">
        <f>_xlfn.IFNA(IF(ISNA(VLOOKUP($A96,'申込一覧（男）'!$A$4:$X$53,8,FALSE)),VLOOKUP($A96,'申込一覧（女）'!$A$4:$AD$53,8,FALSE),VLOOKUP($A96,'申込一覧（男）'!$A$4:$X$53,8,FALSE)),"")</f>
        <v/>
      </c>
      <c r="I96" s="54" t="str">
        <f>_xlfn.IFNA(IF(ISNA(VLOOKUP($A96,'申込一覧（男）'!$A$4:$X$53,10,FALSE)),VLOOKUP($A96,'申込一覧（女）'!$A$4:$AD$53,10,FALSE),VLOOKUP($A96,'申込一覧（男）'!$A$4:$X$53,10,FALSE)),"")</f>
        <v/>
      </c>
      <c r="J96" s="54" t="str">
        <f>_xlfn.IFNA(IF(ISNA(VLOOKUP($A96,'申込一覧（男）'!$A$4:$X$53,12,FALSE)),VLOOKUP($A96,'申込一覧（女）'!$A$4:$AD$53,12,FALSE),VLOOKUP($A96,'申込一覧（男）'!$A$4:$X$53,12,FALSE)),"")</f>
        <v/>
      </c>
      <c r="K96" s="54" t="str">
        <f>_xlfn.IFNA(IF(ISNA(VLOOKUP($A96,'申込一覧（男）'!$A$4:$X$53,14,FALSE)),VLOOKUP($A96,'申込一覧（女）'!$A$4:$AD$53,14,FALSE),VLOOKUP($A96,'申込一覧（男）'!$A$4:$X$53,14,FALSE)),"")</f>
        <v/>
      </c>
      <c r="L96" s="54" t="str">
        <f>_xlfn.IFNA(IF(ISNA(VLOOKUP($A96,'申込一覧（男）'!$A$4:$X$53,16,FALSE)),VLOOKUP($A96,'申込一覧（女）'!$A$4:$AD$53,16,FALSE),VLOOKUP($A96,'申込一覧（男）'!$A$4:$X$53,16,FALSE)),"")</f>
        <v/>
      </c>
      <c r="M96" s="56" t="str">
        <f>_xlfn.IFNA(IF(ISNA(VLOOKUP($A96,'申込一覧（男）'!$A$4:$X$53,17,FALSE)),VLOOKUP($A96,'申込一覧（女）'!$A$4:$AD$53,17,FALSE),VLOOKUP($A96,'申込一覧（男）'!$A$4:$X$53,17,FALSE)),"")</f>
        <v/>
      </c>
      <c r="N96" s="56" t="str">
        <f>_xlfn.IFNA(IF(ISNA(VLOOKUP($A96,'申込一覧（男）'!$A$4:$X$53,19,FALSE)),VLOOKUP($A96,'申込一覧（女）'!$A$4:$AD$53,19,FALSE),VLOOKUP($A96,'申込一覧（男）'!$A$4:$X$53,19,FALSE)),"")</f>
        <v/>
      </c>
      <c r="O96" s="56" t="str">
        <f>_xlfn.IFNA(IF(ISNA(VLOOKUP($A96,'申込一覧（男）'!$A$4:$X$53,21,FALSE)),VLOOKUP($A96,'申込一覧（女）'!$A$4:$AD$53,21,FALSE),VLOOKUP($A96,'申込一覧（男）'!$A$4:$X$53,21,FALSE)),"")</f>
        <v/>
      </c>
      <c r="P96" s="54" t="str">
        <f>_xlfn.IFNA(IF(ISNA(VLOOKUP($A96,'申込一覧（男）'!$A$4:$X$53,9,FALSE)),VLOOKUP($A96,'申込一覧（女）'!$A$4:$AD$53,9,FALSE),VLOOKUP($A96,'申込一覧（男）'!$A$4:$X$53,9,FALSE)),"")</f>
        <v/>
      </c>
      <c r="Q96" s="329" t="str">
        <f>_xlfn.IFNA(IF(ISNA(VLOOKUP($A96,'申込一覧（男）'!$A$4:$Y$53,23,FALSE)),VLOOKUP($A96,'申込一覧（女）'!$A$4:$AD$53,23,FALSE),VLOOKUP($A96,'申込一覧（男）'!$A$4:$Y$53,23,FALSE)),"")</f>
        <v/>
      </c>
      <c r="R96" s="330" t="s">
        <v>362</v>
      </c>
      <c r="S96" s="59"/>
    </row>
    <row r="97" spans="1:19" ht="20.25" hidden="1" customHeight="1">
      <c r="A97" s="38">
        <v>81</v>
      </c>
      <c r="B97" s="45"/>
      <c r="C97" s="323">
        <f>'申込一覧（男）'!D74</f>
        <v>0</v>
      </c>
      <c r="D97" s="324"/>
      <c r="E97" s="46">
        <f>'申込一覧（男）'!E74</f>
        <v>0</v>
      </c>
      <c r="F97" s="46"/>
      <c r="G97" s="49">
        <f>'申込一覧（男）'!C74</f>
        <v>0</v>
      </c>
      <c r="H97" s="47"/>
      <c r="I97" s="46"/>
      <c r="J97" s="46"/>
      <c r="K97" s="46"/>
      <c r="L97" s="48">
        <f>'申込一覧（男）'!Q74</f>
        <v>0</v>
      </c>
      <c r="M97" s="46"/>
      <c r="N97" s="46"/>
      <c r="O97" s="46"/>
      <c r="P97" s="46">
        <f>'申込一覧（男）'!I74</f>
        <v>0</v>
      </c>
      <c r="Q97" s="325"/>
      <c r="R97" s="326"/>
      <c r="S97" s="39"/>
    </row>
    <row r="98" spans="1:19" ht="20.25" hidden="1" customHeight="1">
      <c r="A98" s="38">
        <v>82</v>
      </c>
      <c r="B98" s="45"/>
      <c r="C98" s="323">
        <f>'申込一覧（男）'!D75</f>
        <v>0</v>
      </c>
      <c r="D98" s="324"/>
      <c r="E98" s="46">
        <f>'申込一覧（男）'!E75</f>
        <v>0</v>
      </c>
      <c r="F98" s="46"/>
      <c r="G98" s="49">
        <f>'申込一覧（男）'!C75</f>
        <v>0</v>
      </c>
      <c r="H98" s="47"/>
      <c r="I98" s="46"/>
      <c r="J98" s="46"/>
      <c r="K98" s="46"/>
      <c r="L98" s="48">
        <f>'申込一覧（男）'!Q75</f>
        <v>0</v>
      </c>
      <c r="M98" s="46"/>
      <c r="N98" s="46"/>
      <c r="O98" s="46"/>
      <c r="P98" s="46">
        <f>'申込一覧（男）'!I75</f>
        <v>0</v>
      </c>
      <c r="Q98" s="325"/>
      <c r="R98" s="326"/>
      <c r="S98" s="39"/>
    </row>
    <row r="99" spans="1:19" ht="20.25" hidden="1" customHeight="1">
      <c r="A99" s="38">
        <v>83</v>
      </c>
      <c r="B99" s="45"/>
      <c r="C99" s="323">
        <f>'申込一覧（男）'!D76</f>
        <v>0</v>
      </c>
      <c r="D99" s="324"/>
      <c r="E99" s="46">
        <f>'申込一覧（男）'!E76</f>
        <v>0</v>
      </c>
      <c r="F99" s="46"/>
      <c r="G99" s="49">
        <f>'申込一覧（男）'!C76</f>
        <v>0</v>
      </c>
      <c r="H99" s="47"/>
      <c r="I99" s="46"/>
      <c r="J99" s="46"/>
      <c r="K99" s="46"/>
      <c r="L99" s="48">
        <f>'申込一覧（男）'!Q76</f>
        <v>0</v>
      </c>
      <c r="M99" s="46"/>
      <c r="N99" s="46"/>
      <c r="O99" s="46"/>
      <c r="P99" s="46">
        <f>'申込一覧（男）'!I76</f>
        <v>0</v>
      </c>
      <c r="Q99" s="325"/>
      <c r="R99" s="326"/>
      <c r="S99" s="39"/>
    </row>
    <row r="100" spans="1:19" ht="20.25" hidden="1" customHeight="1">
      <c r="A100" s="38">
        <v>84</v>
      </c>
      <c r="B100" s="45"/>
      <c r="C100" s="323">
        <f>'申込一覧（男）'!D77</f>
        <v>0</v>
      </c>
      <c r="D100" s="324"/>
      <c r="E100" s="46">
        <f>'申込一覧（男）'!E77</f>
        <v>0</v>
      </c>
      <c r="F100" s="46"/>
      <c r="G100" s="49">
        <f>'申込一覧（男）'!C77</f>
        <v>0</v>
      </c>
      <c r="H100" s="47"/>
      <c r="I100" s="46"/>
      <c r="J100" s="46"/>
      <c r="K100" s="46"/>
      <c r="L100" s="48">
        <f>'申込一覧（男）'!Q77</f>
        <v>0</v>
      </c>
      <c r="M100" s="46"/>
      <c r="N100" s="46"/>
      <c r="O100" s="46"/>
      <c r="P100" s="46">
        <f>'申込一覧（男）'!I77</f>
        <v>0</v>
      </c>
      <c r="Q100" s="325"/>
      <c r="R100" s="326"/>
      <c r="S100" s="39"/>
    </row>
    <row r="101" spans="1:19" ht="20.25" hidden="1" customHeight="1">
      <c r="A101" s="38">
        <v>85</v>
      </c>
      <c r="B101" s="45"/>
      <c r="C101" s="323">
        <f>'申込一覧（男）'!D78</f>
        <v>0</v>
      </c>
      <c r="D101" s="324"/>
      <c r="E101" s="46">
        <f>'申込一覧（男）'!E78</f>
        <v>0</v>
      </c>
      <c r="F101" s="46"/>
      <c r="G101" s="49">
        <f>'申込一覧（男）'!C78</f>
        <v>0</v>
      </c>
      <c r="H101" s="47"/>
      <c r="I101" s="46"/>
      <c r="J101" s="46"/>
      <c r="K101" s="46"/>
      <c r="L101" s="48">
        <f>'申込一覧（男）'!Q78</f>
        <v>0</v>
      </c>
      <c r="M101" s="46"/>
      <c r="N101" s="46"/>
      <c r="O101" s="46"/>
      <c r="P101" s="46">
        <f>'申込一覧（男）'!I78</f>
        <v>0</v>
      </c>
      <c r="Q101" s="325"/>
      <c r="R101" s="326"/>
      <c r="S101" s="39"/>
    </row>
    <row r="102" spans="1:19" ht="20.25" hidden="1" customHeight="1">
      <c r="A102" s="38">
        <v>86</v>
      </c>
      <c r="B102" s="45"/>
      <c r="C102" s="323">
        <f>'申込一覧（男）'!D79</f>
        <v>0</v>
      </c>
      <c r="D102" s="324"/>
      <c r="E102" s="46">
        <f>'申込一覧（男）'!E79</f>
        <v>0</v>
      </c>
      <c r="F102" s="46"/>
      <c r="G102" s="49">
        <f>'申込一覧（男）'!C79</f>
        <v>0</v>
      </c>
      <c r="H102" s="47"/>
      <c r="I102" s="46"/>
      <c r="J102" s="46"/>
      <c r="K102" s="46"/>
      <c r="L102" s="48">
        <f>'申込一覧（男）'!Q79</f>
        <v>0</v>
      </c>
      <c r="M102" s="46"/>
      <c r="N102" s="46"/>
      <c r="O102" s="46"/>
      <c r="P102" s="46">
        <f>'申込一覧（男）'!I79</f>
        <v>0</v>
      </c>
      <c r="Q102" s="325"/>
      <c r="R102" s="326"/>
      <c r="S102" s="39"/>
    </row>
    <row r="103" spans="1:19" ht="20.25" hidden="1" customHeight="1">
      <c r="A103" s="38">
        <v>87</v>
      </c>
      <c r="B103" s="45"/>
      <c r="C103" s="323">
        <f>'申込一覧（男）'!D80</f>
        <v>0</v>
      </c>
      <c r="D103" s="324"/>
      <c r="E103" s="46">
        <f>'申込一覧（男）'!E80</f>
        <v>0</v>
      </c>
      <c r="F103" s="46"/>
      <c r="G103" s="49">
        <f>'申込一覧（男）'!C80</f>
        <v>0</v>
      </c>
      <c r="H103" s="47"/>
      <c r="I103" s="46"/>
      <c r="J103" s="46"/>
      <c r="K103" s="46"/>
      <c r="L103" s="48">
        <f>'申込一覧（男）'!Q80</f>
        <v>0</v>
      </c>
      <c r="M103" s="46"/>
      <c r="N103" s="46"/>
      <c r="O103" s="46"/>
      <c r="P103" s="46">
        <f>'申込一覧（男）'!I80</f>
        <v>0</v>
      </c>
      <c r="Q103" s="325"/>
      <c r="R103" s="326"/>
      <c r="S103" s="39"/>
    </row>
    <row r="104" spans="1:19" ht="20.25" hidden="1" customHeight="1">
      <c r="A104" s="38">
        <v>88</v>
      </c>
      <c r="B104" s="45"/>
      <c r="C104" s="323">
        <f>'申込一覧（男）'!D81</f>
        <v>0</v>
      </c>
      <c r="D104" s="324"/>
      <c r="E104" s="46">
        <f>'申込一覧（男）'!E81</f>
        <v>0</v>
      </c>
      <c r="F104" s="46"/>
      <c r="G104" s="49">
        <f>'申込一覧（男）'!C81</f>
        <v>0</v>
      </c>
      <c r="H104" s="47"/>
      <c r="I104" s="46"/>
      <c r="J104" s="46"/>
      <c r="K104" s="46"/>
      <c r="L104" s="48">
        <f>'申込一覧（男）'!Q81</f>
        <v>0</v>
      </c>
      <c r="M104" s="46"/>
      <c r="N104" s="46"/>
      <c r="O104" s="46"/>
      <c r="P104" s="46">
        <f>'申込一覧（男）'!I81</f>
        <v>0</v>
      </c>
      <c r="Q104" s="325"/>
      <c r="R104" s="326"/>
      <c r="S104" s="39"/>
    </row>
    <row r="105" spans="1:19" ht="20.25" hidden="1" customHeight="1">
      <c r="A105" s="38">
        <v>89</v>
      </c>
      <c r="B105" s="45"/>
      <c r="C105" s="323">
        <f>'申込一覧（男）'!D82</f>
        <v>0</v>
      </c>
      <c r="D105" s="324"/>
      <c r="E105" s="46">
        <f>'申込一覧（男）'!E82</f>
        <v>0</v>
      </c>
      <c r="F105" s="46"/>
      <c r="G105" s="49">
        <f>'申込一覧（男）'!C82</f>
        <v>0</v>
      </c>
      <c r="H105" s="47"/>
      <c r="I105" s="46"/>
      <c r="J105" s="46"/>
      <c r="K105" s="46"/>
      <c r="L105" s="48">
        <f>'申込一覧（男）'!Q82</f>
        <v>0</v>
      </c>
      <c r="M105" s="46"/>
      <c r="N105" s="46"/>
      <c r="O105" s="46"/>
      <c r="P105" s="46">
        <f>'申込一覧（男）'!I82</f>
        <v>0</v>
      </c>
      <c r="Q105" s="325"/>
      <c r="R105" s="326"/>
      <c r="S105" s="39"/>
    </row>
    <row r="106" spans="1:19" ht="20.25" hidden="1" customHeight="1">
      <c r="A106" s="38">
        <v>90</v>
      </c>
      <c r="B106" s="45"/>
      <c r="C106" s="323">
        <f>'申込一覧（男）'!D83</f>
        <v>0</v>
      </c>
      <c r="D106" s="324"/>
      <c r="E106" s="46">
        <f>'申込一覧（男）'!E83</f>
        <v>0</v>
      </c>
      <c r="F106" s="46"/>
      <c r="G106" s="49">
        <f>'申込一覧（男）'!C83</f>
        <v>0</v>
      </c>
      <c r="H106" s="47"/>
      <c r="I106" s="46"/>
      <c r="J106" s="46"/>
      <c r="K106" s="46"/>
      <c r="L106" s="48">
        <f>'申込一覧（男）'!Q83</f>
        <v>0</v>
      </c>
      <c r="M106" s="46"/>
      <c r="N106" s="46"/>
      <c r="O106" s="46"/>
      <c r="P106" s="46">
        <f>'申込一覧（男）'!I83</f>
        <v>0</v>
      </c>
      <c r="Q106" s="325"/>
      <c r="R106" s="326"/>
      <c r="S106" s="39"/>
    </row>
    <row r="107" spans="1:19" ht="20.25" hidden="1" customHeight="1">
      <c r="A107" s="38">
        <v>91</v>
      </c>
      <c r="B107" s="45"/>
      <c r="C107" s="323">
        <f>'申込一覧（男）'!D84</f>
        <v>0</v>
      </c>
      <c r="D107" s="324"/>
      <c r="E107" s="46">
        <f>'申込一覧（男）'!E84</f>
        <v>0</v>
      </c>
      <c r="F107" s="46"/>
      <c r="G107" s="49">
        <f>'申込一覧（男）'!C84</f>
        <v>0</v>
      </c>
      <c r="H107" s="47"/>
      <c r="I107" s="46"/>
      <c r="J107" s="46"/>
      <c r="K107" s="46"/>
      <c r="L107" s="48">
        <f>'申込一覧（男）'!Q84</f>
        <v>0</v>
      </c>
      <c r="M107" s="46"/>
      <c r="N107" s="46"/>
      <c r="O107" s="46"/>
      <c r="P107" s="46">
        <f>'申込一覧（男）'!I84</f>
        <v>0</v>
      </c>
      <c r="Q107" s="325"/>
      <c r="R107" s="326"/>
      <c r="S107" s="39"/>
    </row>
    <row r="108" spans="1:19" ht="20.25" hidden="1" customHeight="1">
      <c r="A108" s="38">
        <v>92</v>
      </c>
      <c r="B108" s="45"/>
      <c r="C108" s="323">
        <f>'申込一覧（男）'!D85</f>
        <v>0</v>
      </c>
      <c r="D108" s="324"/>
      <c r="E108" s="46">
        <f>'申込一覧（男）'!E85</f>
        <v>0</v>
      </c>
      <c r="F108" s="46"/>
      <c r="G108" s="49">
        <f>'申込一覧（男）'!C85</f>
        <v>0</v>
      </c>
      <c r="H108" s="47"/>
      <c r="I108" s="46"/>
      <c r="J108" s="46"/>
      <c r="K108" s="46"/>
      <c r="L108" s="48">
        <f>'申込一覧（男）'!Q85</f>
        <v>0</v>
      </c>
      <c r="M108" s="46"/>
      <c r="N108" s="46"/>
      <c r="O108" s="46"/>
      <c r="P108" s="46">
        <f>'申込一覧（男）'!I85</f>
        <v>0</v>
      </c>
      <c r="Q108" s="325"/>
      <c r="R108" s="326"/>
      <c r="S108" s="39"/>
    </row>
    <row r="109" spans="1:19" ht="20.25" hidden="1" customHeight="1">
      <c r="A109" s="38">
        <v>93</v>
      </c>
      <c r="B109" s="45"/>
      <c r="C109" s="323">
        <f>'申込一覧（男）'!D86</f>
        <v>0</v>
      </c>
      <c r="D109" s="324"/>
      <c r="E109" s="46">
        <f>'申込一覧（男）'!E86</f>
        <v>0</v>
      </c>
      <c r="F109" s="46"/>
      <c r="G109" s="49">
        <f>'申込一覧（男）'!C86</f>
        <v>0</v>
      </c>
      <c r="H109" s="47"/>
      <c r="I109" s="46"/>
      <c r="J109" s="46"/>
      <c r="K109" s="46"/>
      <c r="L109" s="48">
        <f>'申込一覧（男）'!Q86</f>
        <v>0</v>
      </c>
      <c r="M109" s="46"/>
      <c r="N109" s="46"/>
      <c r="O109" s="46"/>
      <c r="P109" s="46">
        <f>'申込一覧（男）'!I86</f>
        <v>0</v>
      </c>
      <c r="Q109" s="325"/>
      <c r="R109" s="326"/>
      <c r="S109" s="39"/>
    </row>
    <row r="110" spans="1:19" ht="20.25" hidden="1" customHeight="1">
      <c r="A110" s="38">
        <v>94</v>
      </c>
      <c r="B110" s="45"/>
      <c r="C110" s="323">
        <f>'申込一覧（男）'!D87</f>
        <v>0</v>
      </c>
      <c r="D110" s="324"/>
      <c r="E110" s="46">
        <f>'申込一覧（男）'!E87</f>
        <v>0</v>
      </c>
      <c r="F110" s="46"/>
      <c r="G110" s="49">
        <f>'申込一覧（男）'!C87</f>
        <v>0</v>
      </c>
      <c r="H110" s="47"/>
      <c r="I110" s="46"/>
      <c r="J110" s="46"/>
      <c r="K110" s="46"/>
      <c r="L110" s="48">
        <f>'申込一覧（男）'!Q87</f>
        <v>0</v>
      </c>
      <c r="M110" s="46"/>
      <c r="N110" s="46"/>
      <c r="O110" s="46"/>
      <c r="P110" s="46">
        <f>'申込一覧（男）'!I87</f>
        <v>0</v>
      </c>
      <c r="Q110" s="325"/>
      <c r="R110" s="326"/>
      <c r="S110" s="39"/>
    </row>
    <row r="111" spans="1:19" ht="20.25" hidden="1" customHeight="1">
      <c r="A111" s="38">
        <v>95</v>
      </c>
      <c r="B111" s="45"/>
      <c r="C111" s="323">
        <f>'申込一覧（男）'!D88</f>
        <v>0</v>
      </c>
      <c r="D111" s="324"/>
      <c r="E111" s="46">
        <f>'申込一覧（男）'!E88</f>
        <v>0</v>
      </c>
      <c r="F111" s="46"/>
      <c r="G111" s="49">
        <f>'申込一覧（男）'!C88</f>
        <v>0</v>
      </c>
      <c r="H111" s="47"/>
      <c r="I111" s="46"/>
      <c r="J111" s="46"/>
      <c r="K111" s="46"/>
      <c r="L111" s="48">
        <f>'申込一覧（男）'!Q88</f>
        <v>0</v>
      </c>
      <c r="M111" s="46"/>
      <c r="N111" s="46"/>
      <c r="O111" s="46"/>
      <c r="P111" s="46">
        <f>'申込一覧（男）'!I88</f>
        <v>0</v>
      </c>
      <c r="Q111" s="325"/>
      <c r="R111" s="326"/>
      <c r="S111" s="39"/>
    </row>
    <row r="112" spans="1:19" ht="20.25" hidden="1" customHeight="1">
      <c r="A112" s="38">
        <v>96</v>
      </c>
      <c r="B112" s="45"/>
      <c r="C112" s="323">
        <f>'申込一覧（男）'!D89</f>
        <v>0</v>
      </c>
      <c r="D112" s="324"/>
      <c r="E112" s="46">
        <f>'申込一覧（男）'!E89</f>
        <v>0</v>
      </c>
      <c r="F112" s="46"/>
      <c r="G112" s="49">
        <f>'申込一覧（男）'!C89</f>
        <v>0</v>
      </c>
      <c r="H112" s="47"/>
      <c r="I112" s="46"/>
      <c r="J112" s="46"/>
      <c r="K112" s="46"/>
      <c r="L112" s="48">
        <f>'申込一覧（男）'!Q89</f>
        <v>0</v>
      </c>
      <c r="M112" s="46"/>
      <c r="N112" s="46"/>
      <c r="O112" s="46"/>
      <c r="P112" s="46">
        <f>'申込一覧（男）'!I89</f>
        <v>0</v>
      </c>
      <c r="Q112" s="325"/>
      <c r="R112" s="326"/>
      <c r="S112" s="39"/>
    </row>
    <row r="113" spans="1:19" ht="20.25" hidden="1" customHeight="1">
      <c r="A113" s="38">
        <v>97</v>
      </c>
      <c r="B113" s="45"/>
      <c r="C113" s="323">
        <f>'申込一覧（男）'!D90</f>
        <v>0</v>
      </c>
      <c r="D113" s="324"/>
      <c r="E113" s="46">
        <f>'申込一覧（男）'!E90</f>
        <v>0</v>
      </c>
      <c r="F113" s="46"/>
      <c r="G113" s="49">
        <f>'申込一覧（男）'!C90</f>
        <v>0</v>
      </c>
      <c r="H113" s="47"/>
      <c r="I113" s="46"/>
      <c r="J113" s="46"/>
      <c r="K113" s="46"/>
      <c r="L113" s="48">
        <f>'申込一覧（男）'!Q90</f>
        <v>0</v>
      </c>
      <c r="M113" s="46"/>
      <c r="N113" s="46"/>
      <c r="O113" s="46"/>
      <c r="P113" s="46">
        <f>'申込一覧（男）'!I90</f>
        <v>0</v>
      </c>
      <c r="Q113" s="325"/>
      <c r="R113" s="326"/>
      <c r="S113" s="39"/>
    </row>
    <row r="114" spans="1:19" ht="20.25" hidden="1" customHeight="1">
      <c r="A114" s="38">
        <v>98</v>
      </c>
      <c r="B114" s="45"/>
      <c r="C114" s="323">
        <f>'申込一覧（男）'!D91</f>
        <v>0</v>
      </c>
      <c r="D114" s="324"/>
      <c r="E114" s="46">
        <f>'申込一覧（男）'!E91</f>
        <v>0</v>
      </c>
      <c r="F114" s="46"/>
      <c r="G114" s="49">
        <f>'申込一覧（男）'!C91</f>
        <v>0</v>
      </c>
      <c r="H114" s="47"/>
      <c r="I114" s="46"/>
      <c r="J114" s="46"/>
      <c r="K114" s="46"/>
      <c r="L114" s="48">
        <f>'申込一覧（男）'!Q91</f>
        <v>0</v>
      </c>
      <c r="M114" s="46"/>
      <c r="N114" s="46"/>
      <c r="O114" s="46"/>
      <c r="P114" s="46">
        <f>'申込一覧（男）'!I91</f>
        <v>0</v>
      </c>
      <c r="Q114" s="325"/>
      <c r="R114" s="326"/>
      <c r="S114" s="39"/>
    </row>
    <row r="115" spans="1:19" ht="20.25" hidden="1" customHeight="1">
      <c r="A115" s="38">
        <v>99</v>
      </c>
      <c r="B115" s="45"/>
      <c r="C115" s="323">
        <f>'申込一覧（男）'!D92</f>
        <v>0</v>
      </c>
      <c r="D115" s="324"/>
      <c r="E115" s="46">
        <f>'申込一覧（男）'!E92</f>
        <v>0</v>
      </c>
      <c r="F115" s="46"/>
      <c r="G115" s="49">
        <f>'申込一覧（男）'!C92</f>
        <v>0</v>
      </c>
      <c r="H115" s="47"/>
      <c r="I115" s="46"/>
      <c r="J115" s="46"/>
      <c r="K115" s="46"/>
      <c r="L115" s="48">
        <f>'申込一覧（男）'!Q92</f>
        <v>0</v>
      </c>
      <c r="M115" s="46"/>
      <c r="N115" s="46"/>
      <c r="O115" s="46"/>
      <c r="P115" s="46">
        <f>'申込一覧（男）'!I92</f>
        <v>0</v>
      </c>
      <c r="Q115" s="325"/>
      <c r="R115" s="326"/>
      <c r="S115" s="39"/>
    </row>
    <row r="116" spans="1:19" ht="13.2"/>
    <row r="117" spans="1:19" ht="13.2"/>
    <row r="118" spans="1:19" ht="13.2" hidden="1"/>
    <row r="119" spans="1:19" ht="13.2" hidden="1"/>
    <row r="120" spans="1:19" ht="13.2" hidden="1"/>
    <row r="121" spans="1:19" ht="0" hidden="1" customHeight="1"/>
  </sheetData>
  <sheetProtection password="E61F" sheet="1" objects="1" scenarios="1" selectLockedCells="1" selectUnlockedCells="1"/>
  <dataConsolidate link="1"/>
  <mergeCells count="234">
    <mergeCell ref="B1:Q1"/>
    <mergeCell ref="A2:R2"/>
    <mergeCell ref="D5:J5"/>
    <mergeCell ref="K6:P6"/>
    <mergeCell ref="A11:C11"/>
    <mergeCell ref="D11:I11"/>
    <mergeCell ref="J11:L11"/>
    <mergeCell ref="M11:Q11"/>
    <mergeCell ref="K7:P7"/>
    <mergeCell ref="C4:P4"/>
    <mergeCell ref="E9:G9"/>
    <mergeCell ref="H9:J9"/>
    <mergeCell ref="K9:P9"/>
    <mergeCell ref="K8:O8"/>
    <mergeCell ref="A13:C13"/>
    <mergeCell ref="D13:E13"/>
    <mergeCell ref="F13:H13"/>
    <mergeCell ref="I13:K13"/>
    <mergeCell ref="C21:D21"/>
    <mergeCell ref="Q21:R21"/>
    <mergeCell ref="A12:C12"/>
    <mergeCell ref="E8:J8"/>
    <mergeCell ref="A15:A16"/>
    <mergeCell ref="B15:B16"/>
    <mergeCell ref="C15:D16"/>
    <mergeCell ref="E15:E16"/>
    <mergeCell ref="F15:F16"/>
    <mergeCell ref="G15:G16"/>
    <mergeCell ref="G12:I12"/>
    <mergeCell ref="J12:R12"/>
    <mergeCell ref="D12:E12"/>
    <mergeCell ref="L13:N13"/>
    <mergeCell ref="O13:R13"/>
    <mergeCell ref="K14:S14"/>
    <mergeCell ref="H15:H16"/>
    <mergeCell ref="P15:P16"/>
    <mergeCell ref="Q15:R16"/>
    <mergeCell ref="I15:O15"/>
    <mergeCell ref="C22:D22"/>
    <mergeCell ref="Q22:R22"/>
    <mergeCell ref="C28:D28"/>
    <mergeCell ref="Q28:R28"/>
    <mergeCell ref="C20:D20"/>
    <mergeCell ref="Q20:R20"/>
    <mergeCell ref="C17:D17"/>
    <mergeCell ref="Q17:R17"/>
    <mergeCell ref="C29:D29"/>
    <mergeCell ref="Q29:R29"/>
    <mergeCell ref="C18:D18"/>
    <mergeCell ref="Q18:R18"/>
    <mergeCell ref="C19:D19"/>
    <mergeCell ref="Q19:R19"/>
    <mergeCell ref="C30:D30"/>
    <mergeCell ref="Q30:R30"/>
    <mergeCell ref="C23:D23"/>
    <mergeCell ref="Q23:R23"/>
    <mergeCell ref="C24:D24"/>
    <mergeCell ref="Q24:R24"/>
    <mergeCell ref="C25:D25"/>
    <mergeCell ref="Q25:R25"/>
    <mergeCell ref="C26:D26"/>
    <mergeCell ref="Q26:R26"/>
    <mergeCell ref="C27:D27"/>
    <mergeCell ref="Q27:R27"/>
    <mergeCell ref="C36:D36"/>
    <mergeCell ref="Q36:R36"/>
    <mergeCell ref="C37:D37"/>
    <mergeCell ref="Q37:R37"/>
    <mergeCell ref="C44:D44"/>
    <mergeCell ref="Q44:R44"/>
    <mergeCell ref="C31:D31"/>
    <mergeCell ref="Q31:R31"/>
    <mergeCell ref="C38:D38"/>
    <mergeCell ref="Q38:R38"/>
    <mergeCell ref="C39:D39"/>
    <mergeCell ref="Q39:R39"/>
    <mergeCell ref="C34:D34"/>
    <mergeCell ref="Q34:R34"/>
    <mergeCell ref="C35:D35"/>
    <mergeCell ref="Q35:R35"/>
    <mergeCell ref="C32:D32"/>
    <mergeCell ref="Q32:R32"/>
    <mergeCell ref="C33:D33"/>
    <mergeCell ref="Q33:R33"/>
    <mergeCell ref="C46:D46"/>
    <mergeCell ref="Q46:R46"/>
    <mergeCell ref="C47:D47"/>
    <mergeCell ref="Q47:R47"/>
    <mergeCell ref="C48:D48"/>
    <mergeCell ref="Q48:R48"/>
    <mergeCell ref="C45:D45"/>
    <mergeCell ref="Q45:R45"/>
    <mergeCell ref="C40:D40"/>
    <mergeCell ref="Q40:R40"/>
    <mergeCell ref="C41:D41"/>
    <mergeCell ref="Q41:R41"/>
    <mergeCell ref="C42:D42"/>
    <mergeCell ref="Q42:R42"/>
    <mergeCell ref="C43:D43"/>
    <mergeCell ref="Q43:R43"/>
    <mergeCell ref="C54:D54"/>
    <mergeCell ref="Q54:R54"/>
    <mergeCell ref="C55:D55"/>
    <mergeCell ref="Q55:R55"/>
    <mergeCell ref="C62:D62"/>
    <mergeCell ref="Q62:R62"/>
    <mergeCell ref="C49:D49"/>
    <mergeCell ref="Q49:R49"/>
    <mergeCell ref="C56:D56"/>
    <mergeCell ref="Q56:R56"/>
    <mergeCell ref="C57:D57"/>
    <mergeCell ref="Q57:R57"/>
    <mergeCell ref="C52:D52"/>
    <mergeCell ref="Q52:R52"/>
    <mergeCell ref="C53:D53"/>
    <mergeCell ref="Q53:R53"/>
    <mergeCell ref="C50:D50"/>
    <mergeCell ref="Q50:R50"/>
    <mergeCell ref="C51:D51"/>
    <mergeCell ref="Q51:R51"/>
    <mergeCell ref="C64:D64"/>
    <mergeCell ref="Q64:R64"/>
    <mergeCell ref="C65:D65"/>
    <mergeCell ref="Q65:R65"/>
    <mergeCell ref="C66:D66"/>
    <mergeCell ref="Q66:R66"/>
    <mergeCell ref="C63:D63"/>
    <mergeCell ref="Q63:R63"/>
    <mergeCell ref="C58:D58"/>
    <mergeCell ref="Q58:R58"/>
    <mergeCell ref="C59:D59"/>
    <mergeCell ref="Q59:R59"/>
    <mergeCell ref="C60:D60"/>
    <mergeCell ref="Q60:R60"/>
    <mergeCell ref="C61:D61"/>
    <mergeCell ref="Q61:R61"/>
    <mergeCell ref="C72:D72"/>
    <mergeCell ref="Q72:R72"/>
    <mergeCell ref="C73:D73"/>
    <mergeCell ref="Q73:R73"/>
    <mergeCell ref="C80:D80"/>
    <mergeCell ref="Q80:R80"/>
    <mergeCell ref="C67:D67"/>
    <mergeCell ref="Q67:R67"/>
    <mergeCell ref="C74:D74"/>
    <mergeCell ref="Q74:R74"/>
    <mergeCell ref="C75:D75"/>
    <mergeCell ref="Q75:R75"/>
    <mergeCell ref="C70:D70"/>
    <mergeCell ref="Q70:R70"/>
    <mergeCell ref="C71:D71"/>
    <mergeCell ref="Q71:R71"/>
    <mergeCell ref="C68:D68"/>
    <mergeCell ref="Q68:R68"/>
    <mergeCell ref="C69:D69"/>
    <mergeCell ref="Q69:R69"/>
    <mergeCell ref="C82:D82"/>
    <mergeCell ref="Q82:R82"/>
    <mergeCell ref="C81:D81"/>
    <mergeCell ref="Q81:R81"/>
    <mergeCell ref="C76:D76"/>
    <mergeCell ref="Q76:R76"/>
    <mergeCell ref="C77:D77"/>
    <mergeCell ref="Q77:R77"/>
    <mergeCell ref="C78:D78"/>
    <mergeCell ref="Q78:R78"/>
    <mergeCell ref="C79:D79"/>
    <mergeCell ref="Q79:R79"/>
    <mergeCell ref="C88:D88"/>
    <mergeCell ref="Q88:R88"/>
    <mergeCell ref="C83:D83"/>
    <mergeCell ref="Q83:R83"/>
    <mergeCell ref="C84:D84"/>
    <mergeCell ref="Q84:R84"/>
    <mergeCell ref="C85:D85"/>
    <mergeCell ref="Q85:R85"/>
    <mergeCell ref="C86:D86"/>
    <mergeCell ref="Q86:R86"/>
    <mergeCell ref="C87:D87"/>
    <mergeCell ref="Q87:R87"/>
    <mergeCell ref="C94:D94"/>
    <mergeCell ref="Q94:R94"/>
    <mergeCell ref="C89:D89"/>
    <mergeCell ref="Q89:R89"/>
    <mergeCell ref="C90:D90"/>
    <mergeCell ref="Q90:R90"/>
    <mergeCell ref="C91:D91"/>
    <mergeCell ref="Q91:R91"/>
    <mergeCell ref="C92:D92"/>
    <mergeCell ref="Q92:R92"/>
    <mergeCell ref="C93:D93"/>
    <mergeCell ref="Q93:R93"/>
    <mergeCell ref="C102:D102"/>
    <mergeCell ref="Q102:R102"/>
    <mergeCell ref="C103:D103"/>
    <mergeCell ref="Q103:R103"/>
    <mergeCell ref="C105:D105"/>
    <mergeCell ref="Q105:R105"/>
    <mergeCell ref="C109:D109"/>
    <mergeCell ref="Q109:R109"/>
    <mergeCell ref="C95:D95"/>
    <mergeCell ref="Q95:R95"/>
    <mergeCell ref="C96:D96"/>
    <mergeCell ref="Q96:R96"/>
    <mergeCell ref="C100:D100"/>
    <mergeCell ref="Q100:R100"/>
    <mergeCell ref="C101:D101"/>
    <mergeCell ref="Q101:R101"/>
    <mergeCell ref="C98:D98"/>
    <mergeCell ref="Q98:R98"/>
    <mergeCell ref="C99:D99"/>
    <mergeCell ref="Q99:R99"/>
    <mergeCell ref="C97:D97"/>
    <mergeCell ref="Q97:R97"/>
    <mergeCell ref="C111:D111"/>
    <mergeCell ref="Q111:R111"/>
    <mergeCell ref="C110:D110"/>
    <mergeCell ref="Q110:R110"/>
    <mergeCell ref="C104:D104"/>
    <mergeCell ref="Q104:R104"/>
    <mergeCell ref="C115:D115"/>
    <mergeCell ref="Q115:R115"/>
    <mergeCell ref="C112:D112"/>
    <mergeCell ref="Q112:R112"/>
    <mergeCell ref="C113:D113"/>
    <mergeCell ref="Q113:R113"/>
    <mergeCell ref="C114:D114"/>
    <mergeCell ref="Q114:R114"/>
    <mergeCell ref="C108:D108"/>
    <mergeCell ref="Q108:R108"/>
    <mergeCell ref="C107:D107"/>
    <mergeCell ref="Q107:R107"/>
    <mergeCell ref="C106:D106"/>
    <mergeCell ref="Q106:R106"/>
  </mergeCells>
  <phoneticPr fontId="2"/>
  <dataValidations count="4">
    <dataValidation type="list" errorStyle="information" imeMode="off" operator="equal" allowBlank="1" showInputMessage="1" showErrorMessage="1" sqref="S97:S115">
      <formula1>$AH$20</formula1>
    </dataValidation>
    <dataValidation imeMode="hiragana" allowBlank="1" showInputMessage="1" showErrorMessage="1" sqref="D12:D13 L13:O13 C17:D115"/>
    <dataValidation imeMode="halfKatakana" allowBlank="1" showInputMessage="1" showErrorMessage="1" sqref="E17:E115"/>
    <dataValidation imeMode="off" allowBlank="1" showInputMessage="1" showErrorMessage="1" sqref="G17:G115 K7:P7 J12 B17:B115"/>
  </dataValidations>
  <printOptions horizontalCentered="1"/>
  <pageMargins left="0.27559055118110237" right="0.23622047244094491" top="0.59055118110236227" bottom="0.47244094488188981" header="0.51181102362204722" footer="0.51181102362204722"/>
  <pageSetup paperSize="9" scale="85" orientation="portrait" horizontalDpi="4294967293" r:id="rId1"/>
  <headerFooter alignWithMargins="0"/>
  <rowBreaks count="2" manualBreakCount="2">
    <brk id="46" max="16383" man="1"/>
    <brk id="76"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3"/>
  <sheetViews>
    <sheetView showZeros="0" workbookViewId="0">
      <selection activeCell="E3" sqref="E3:F8"/>
    </sheetView>
  </sheetViews>
  <sheetFormatPr defaultRowHeight="12"/>
  <cols>
    <col min="1" max="1" width="11.109375" style="395" customWidth="1"/>
    <col min="2" max="2" width="10" style="377" customWidth="1"/>
    <col min="3" max="3" width="17.44140625" style="377" customWidth="1"/>
    <col min="4" max="4" width="4.88671875" style="377" customWidth="1"/>
    <col min="5" max="5" width="3.109375" style="377" customWidth="1"/>
    <col min="6" max="6" width="8.33203125" style="377" customWidth="1"/>
    <col min="7" max="7" width="10.88671875" style="395" customWidth="1"/>
    <col min="8" max="8" width="10" style="377" customWidth="1"/>
    <col min="9" max="9" width="17.44140625" style="377" customWidth="1"/>
    <col min="10" max="10" width="4.88671875" style="377" customWidth="1"/>
    <col min="11" max="11" width="3.109375" style="377" customWidth="1"/>
    <col min="12" max="12" width="8.33203125" style="377" customWidth="1"/>
    <col min="13" max="16384" width="8.88671875" style="377"/>
  </cols>
  <sheetData>
    <row r="1" spans="1:17" ht="20.25" customHeight="1">
      <c r="A1" s="321">
        <f>'申込一覧（男）'!A1</f>
        <v>0</v>
      </c>
      <c r="B1" s="321"/>
      <c r="C1" s="162" t="s">
        <v>18</v>
      </c>
      <c r="D1" s="404"/>
      <c r="E1" s="376"/>
      <c r="F1" s="376"/>
      <c r="G1" s="321">
        <f>A1</f>
        <v>0</v>
      </c>
      <c r="H1" s="321"/>
      <c r="I1" s="162" t="s">
        <v>18</v>
      </c>
      <c r="J1" s="404"/>
      <c r="K1" s="376"/>
      <c r="L1" s="376"/>
    </row>
    <row r="2" spans="1:17" ht="16.5" customHeight="1">
      <c r="A2" s="405" t="s">
        <v>10</v>
      </c>
      <c r="B2" s="406" t="s">
        <v>1</v>
      </c>
      <c r="C2" s="406" t="s">
        <v>3</v>
      </c>
      <c r="D2" s="406" t="s">
        <v>5</v>
      </c>
      <c r="E2" s="378" t="s">
        <v>373</v>
      </c>
      <c r="F2" s="379"/>
      <c r="G2" s="405" t="s">
        <v>10</v>
      </c>
      <c r="H2" s="406" t="s">
        <v>1</v>
      </c>
      <c r="I2" s="406" t="s">
        <v>3</v>
      </c>
      <c r="J2" s="406" t="s">
        <v>5</v>
      </c>
      <c r="K2" s="378" t="s">
        <v>373</v>
      </c>
      <c r="L2" s="379"/>
      <c r="N2" s="403"/>
      <c r="O2" s="403"/>
      <c r="P2" s="403"/>
      <c r="Q2" s="403"/>
    </row>
    <row r="3" spans="1:17" ht="24.6" customHeight="1">
      <c r="A3" s="407" t="s">
        <v>319</v>
      </c>
      <c r="B3" s="408" t="e">
        <f>(INDEX(作業用!C4:C53,MATCH(1,作業用!B4:B53)))</f>
        <v>#N/A</v>
      </c>
      <c r="C3" s="408" t="e">
        <f>(INDEX(作業用!$D$4:$D$53,MATCH(1,作業用!$B$4:$B$53,0)))</f>
        <v>#N/A</v>
      </c>
      <c r="D3" s="408" t="e">
        <f>INDEX(作業用!K4:K53,MATCH(1,作業用!B4:B53))</f>
        <v>#N/A</v>
      </c>
      <c r="E3" s="368"/>
      <c r="F3" s="369"/>
      <c r="G3" s="407" t="s">
        <v>320</v>
      </c>
      <c r="H3" s="408" t="e">
        <f>INDEX(作業用!I4:I53,MATCH(1,作業用!H4:H53))</f>
        <v>#N/A</v>
      </c>
      <c r="I3" s="408" t="e">
        <f>INDEX(作業用!J4:J53,MATCH(1,作業用!H4:H53,0))</f>
        <v>#N/A</v>
      </c>
      <c r="J3" s="408" t="e">
        <f>INDEX(作業用!K4:K53,MATCH(1,作業用!H4:H53))</f>
        <v>#N/A</v>
      </c>
      <c r="K3" s="368"/>
      <c r="L3" s="369"/>
      <c r="N3" s="403"/>
      <c r="O3" s="403"/>
      <c r="P3" s="403"/>
      <c r="Q3" s="403"/>
    </row>
    <row r="4" spans="1:17" ht="24.6" customHeight="1">
      <c r="A4" s="407"/>
      <c r="B4" s="408" t="e">
        <f>(INDEX(作業用!C4:C53,MATCH(2,作業用!B4:B53)))</f>
        <v>#N/A</v>
      </c>
      <c r="C4" s="408" t="e">
        <f>(INDEX(作業用!$D$4:$D$53,MATCH(2,作業用!$B$4:$B$53,0)))</f>
        <v>#N/A</v>
      </c>
      <c r="D4" s="408" t="e">
        <f>INDEX(作業用!E4:E53,MATCH(2,作業用!B4:B53))</f>
        <v>#N/A</v>
      </c>
      <c r="E4" s="368"/>
      <c r="F4" s="369"/>
      <c r="G4" s="407"/>
      <c r="H4" s="408" t="e">
        <f>INDEX(作業用!I4:I53,MATCH(2,作業用!H4:H53))</f>
        <v>#N/A</v>
      </c>
      <c r="I4" s="408" t="e">
        <f>INDEX(作業用!J4:J53,MATCH(2,作業用!H4:H53,0))</f>
        <v>#N/A</v>
      </c>
      <c r="J4" s="408" t="e">
        <f>INDEX(作業用!K4:K53,MATCH(2,作業用!H4:H53))</f>
        <v>#N/A</v>
      </c>
      <c r="K4" s="368"/>
      <c r="L4" s="369"/>
      <c r="N4" s="403"/>
      <c r="O4" s="403"/>
      <c r="P4" s="403"/>
      <c r="Q4" s="403"/>
    </row>
    <row r="5" spans="1:17" ht="24.6" customHeight="1">
      <c r="A5" s="407"/>
      <c r="B5" s="408" t="e">
        <f>(INDEX(作業用!C4:C53,MATCH(3,作業用!B4:B53)))</f>
        <v>#N/A</v>
      </c>
      <c r="C5" s="408" t="e">
        <f>(INDEX(作業用!$D$4:$D$53,MATCH(3,作業用!$B$4:$B$53,0)))</f>
        <v>#N/A</v>
      </c>
      <c r="D5" s="408" t="e">
        <f>INDEX(作業用!E4:E53,MATCH(3,作業用!B4:B53))</f>
        <v>#N/A</v>
      </c>
      <c r="E5" s="368"/>
      <c r="F5" s="369"/>
      <c r="G5" s="407"/>
      <c r="H5" s="408" t="e">
        <f>INDEX(作業用!I4:I53,MATCH(3,作業用!H4:H53))</f>
        <v>#N/A</v>
      </c>
      <c r="I5" s="408" t="e">
        <f>INDEX(作業用!J4:J53,MATCH(3,作業用!H4:H53,0))</f>
        <v>#N/A</v>
      </c>
      <c r="J5" s="408" t="e">
        <f>INDEX(作業用!K4:K53,MATCH(3,作業用!H4:H53))</f>
        <v>#N/A</v>
      </c>
      <c r="K5" s="368"/>
      <c r="L5" s="369"/>
      <c r="N5" s="403"/>
      <c r="O5" s="403"/>
      <c r="P5" s="403"/>
      <c r="Q5" s="403"/>
    </row>
    <row r="6" spans="1:17" ht="24.6" customHeight="1">
      <c r="A6" s="407"/>
      <c r="B6" s="408" t="e">
        <f>(INDEX(作業用!C7:C53,MATCH(4,作業用!B7:B53)))</f>
        <v>#N/A</v>
      </c>
      <c r="C6" s="408" t="e">
        <f>(INDEX(作業用!$D$4:$D$53,MATCH(4,作業用!$B$4:$B$53,0)))</f>
        <v>#N/A</v>
      </c>
      <c r="D6" s="408" t="e">
        <f>INDEX(作業用!E4:E53,MATCH(4,作業用!B4:B53))</f>
        <v>#N/A</v>
      </c>
      <c r="E6" s="368"/>
      <c r="F6" s="369"/>
      <c r="G6" s="407"/>
      <c r="H6" s="408" t="e">
        <f>INDEX(作業用!I4:I53,MATCH(4,作業用!H4:H53))</f>
        <v>#N/A</v>
      </c>
      <c r="I6" s="408" t="e">
        <f>INDEX(作業用!J4:J53,MATCH(4,作業用!H4:H53,0))</f>
        <v>#N/A</v>
      </c>
      <c r="J6" s="408" t="e">
        <f>INDEX(作業用!K4:K53,MATCH(4,作業用!H4:H53))</f>
        <v>#N/A</v>
      </c>
      <c r="K6" s="368"/>
      <c r="L6" s="369"/>
      <c r="N6" s="403"/>
      <c r="O6" s="403"/>
      <c r="P6" s="403"/>
      <c r="Q6" s="403"/>
    </row>
    <row r="7" spans="1:17" ht="24.6" customHeight="1">
      <c r="A7" s="407"/>
      <c r="B7" s="408" t="str">
        <f>IF(作業用!D2&gt;4,INDEX(作業用!C8:C53,MATCH(5,作業用!B8:B53)),"")</f>
        <v/>
      </c>
      <c r="C7" s="408" t="e">
        <f>(INDEX(作業用!$D$4:$D$53,MATCH(5,作業用!$B$4:$B$53,0)))</f>
        <v>#N/A</v>
      </c>
      <c r="D7" s="408" t="str">
        <f>IF(作業用!D2&gt;4,INDEX(作業用!E4:E53,MATCH(5,作業用!B4:B53)),"")</f>
        <v/>
      </c>
      <c r="E7" s="368"/>
      <c r="F7" s="369"/>
      <c r="G7" s="407"/>
      <c r="H7" s="408" t="str">
        <f>IF(作業用!J2&gt;4,INDEX(作業用!I4:I53,MATCH(5,作業用!H4:H53)),"")</f>
        <v/>
      </c>
      <c r="I7" s="408" t="str">
        <f>IF(作業用!J2&gt;4,INDEX(作業用!J4:J53,MATCH(5,作業用!H4:H53,0)),"")</f>
        <v/>
      </c>
      <c r="J7" s="408" t="str">
        <f>IF(作業用!J2&gt;4,INDEX(作業用!K4:K53,MATCH(5,作業用!H4:H53)),"")</f>
        <v/>
      </c>
      <c r="K7" s="368"/>
      <c r="L7" s="369"/>
      <c r="N7" s="403"/>
      <c r="O7" s="403"/>
      <c r="P7" s="403"/>
      <c r="Q7" s="403"/>
    </row>
    <row r="8" spans="1:17" ht="24.6" customHeight="1">
      <c r="A8" s="409"/>
      <c r="B8" s="410" t="str">
        <f>IF(作業用!D2&gt;4,(INDEX(作業用!C8:C53,MATCH(6,作業用!B8:B53))),"")</f>
        <v/>
      </c>
      <c r="C8" s="411" t="e">
        <f>(INDEX(作業用!$D$4:$D$53,MATCH(6,作業用!$B$4:$B$53,0)))</f>
        <v>#N/A</v>
      </c>
      <c r="D8" s="411" t="str">
        <f>IF(作業用!D2&gt;5,INDEX(作業用!E4:E53,MATCH(6,作業用!B4:B53)),"")</f>
        <v/>
      </c>
      <c r="E8" s="370"/>
      <c r="F8" s="371"/>
      <c r="G8" s="409"/>
      <c r="H8" s="411" t="str">
        <f>IF(作業用!J2&gt;4,INDEX(作業用!I4:I53,MATCH(6,作業用!H4:H53)),"")</f>
        <v/>
      </c>
      <c r="I8" s="411" t="str">
        <f>IF(作業用!J2&gt;5,INDEX(作業用!J4:J53,MATCH(6,作業用!H4:H53,0)),"")</f>
        <v/>
      </c>
      <c r="J8" s="411" t="str">
        <f>IF(作業用!J2&gt;5,INDEX(作業用!K4:K53,MATCH(6,作業用!H4:H53)),"")</f>
        <v/>
      </c>
      <c r="K8" s="370"/>
      <c r="L8" s="371"/>
    </row>
    <row r="9" spans="1:17" ht="5.25" customHeight="1">
      <c r="A9" s="412"/>
      <c r="B9" s="413"/>
      <c r="C9" s="76"/>
      <c r="D9" s="412"/>
      <c r="E9" s="318"/>
      <c r="F9" s="318"/>
      <c r="G9" s="318"/>
      <c r="H9" s="380"/>
      <c r="I9" s="380"/>
      <c r="J9" s="318"/>
      <c r="K9" s="318"/>
      <c r="L9" s="318"/>
    </row>
    <row r="10" spans="1:17" ht="20.25" customHeight="1">
      <c r="A10" s="321">
        <f>A1</f>
        <v>0</v>
      </c>
      <c r="B10" s="321"/>
      <c r="C10" s="162" t="s">
        <v>473</v>
      </c>
      <c r="D10" s="414"/>
      <c r="E10" s="381"/>
      <c r="F10" s="381"/>
      <c r="G10" s="382"/>
      <c r="H10" s="380"/>
      <c r="I10" s="380"/>
      <c r="J10" s="380"/>
      <c r="K10" s="380"/>
      <c r="L10" s="380"/>
    </row>
    <row r="11" spans="1:17" ht="16.2" customHeight="1">
      <c r="A11" s="405" t="s">
        <v>10</v>
      </c>
      <c r="B11" s="406" t="s">
        <v>1</v>
      </c>
      <c r="C11" s="406" t="s">
        <v>3</v>
      </c>
      <c r="D11" s="406" t="s">
        <v>5</v>
      </c>
      <c r="E11" s="378" t="s">
        <v>373</v>
      </c>
      <c r="F11" s="379"/>
      <c r="G11" s="383" t="s">
        <v>369</v>
      </c>
    </row>
    <row r="12" spans="1:17" ht="24.6" customHeight="1">
      <c r="A12" s="407" t="s">
        <v>422</v>
      </c>
      <c r="B12" s="408" t="e">
        <f>INDEX(作業用!O4:O53,MATCH(1,作業用!N4:N53))</f>
        <v>#N/A</v>
      </c>
      <c r="C12" s="408" t="e">
        <f>INDEX(作業用!P4:P53,MATCH(1,作業用!N4:N53,0))</f>
        <v>#N/A</v>
      </c>
      <c r="D12" s="415" t="e">
        <f>INDEX(作業用!Q4:Q53,MATCH(1,作業用!N4:N53))</f>
        <v>#N/A</v>
      </c>
      <c r="E12" s="372"/>
      <c r="F12" s="373"/>
      <c r="G12" s="384" t="s">
        <v>366</v>
      </c>
      <c r="H12" s="385"/>
      <c r="I12" s="386"/>
    </row>
    <row r="13" spans="1:17" ht="24.6" customHeight="1">
      <c r="A13" s="407"/>
      <c r="B13" s="408" t="str">
        <f>IF(作業用!P2&gt;1,INDEX(作業用!O4:O53,MATCH(2,作業用!N4:N53)),"")</f>
        <v/>
      </c>
      <c r="C13" s="408" t="str">
        <f>IF(作業用!P2&gt;1,INDEX(作業用!P4:P53,MATCH(2,作業用!N4:N53,0)),"")</f>
        <v/>
      </c>
      <c r="D13" s="415" t="str">
        <f>IF(作業用!P2&gt;1,INDEX(作業用!Q4:Q53,MATCH(2,作業用!N4:N53)),"")</f>
        <v/>
      </c>
      <c r="E13" s="374"/>
      <c r="F13" s="369"/>
      <c r="G13" s="387" t="s">
        <v>370</v>
      </c>
      <c r="H13" s="388" t="s">
        <v>420</v>
      </c>
      <c r="I13" s="389"/>
    </row>
    <row r="14" spans="1:17" ht="24.6" customHeight="1">
      <c r="A14" s="407"/>
      <c r="B14" s="408" t="str">
        <f>IF(作業用!P2&gt;2,INDEX(作業用!O4:O53,MATCH(3,作業用!N4:N53)),"")</f>
        <v/>
      </c>
      <c r="C14" s="408" t="str">
        <f>IF(作業用!P2&gt;2,INDEX(作業用!P4:P53,MATCH(3,作業用!N4:N53,0)),"")</f>
        <v/>
      </c>
      <c r="D14" s="415" t="str">
        <f>IF(作業用!P2&gt;2,INDEX(作業用!Q4:Q53,MATCH(3,作業用!N4:N53)),"")</f>
        <v/>
      </c>
      <c r="E14" s="374"/>
      <c r="F14" s="369"/>
      <c r="G14" s="390"/>
      <c r="H14" s="380"/>
      <c r="I14" s="380"/>
    </row>
    <row r="15" spans="1:17" ht="24.6" customHeight="1">
      <c r="A15" s="407"/>
      <c r="B15" s="408" t="str">
        <f>IF(作業用!P2&gt;3,INDEX(作業用!O4:O53,MATCH(4,作業用!N4:N53)),"")</f>
        <v/>
      </c>
      <c r="C15" s="408" t="str">
        <f>IF(作業用!P2&gt;3,INDEX(作業用!P4:P53,MATCH(4,作業用!N4:N53,0)),"")</f>
        <v/>
      </c>
      <c r="D15" s="415" t="str">
        <f>IF(作業用!P2&gt;3,INDEX(作業用!Q4:Q53,MATCH(4,作業用!N4:N53)),"")</f>
        <v/>
      </c>
      <c r="E15" s="374"/>
      <c r="F15" s="369"/>
      <c r="G15" s="380"/>
      <c r="H15" s="380"/>
      <c r="I15" s="380"/>
    </row>
    <row r="16" spans="1:17" ht="24.6" customHeight="1">
      <c r="A16" s="407"/>
      <c r="B16" s="408" t="str">
        <f>IF(作業用!P2&gt;4,INDEX(作業用!O4:O53,MATCH(5,作業用!N4:N53)),"")</f>
        <v/>
      </c>
      <c r="C16" s="408" t="str">
        <f>IF(作業用!P2&gt;4,INDEX(作業用!P4:P53,MATCH(5,作業用!N4:N53,0)),"")</f>
        <v/>
      </c>
      <c r="D16" s="415" t="str">
        <f>IF(作業用!P2&gt;4,INDEX(作業用!Q4:Q53,MATCH(5,作業用!N4:N53)),"")</f>
        <v/>
      </c>
      <c r="E16" s="374"/>
      <c r="F16" s="369"/>
      <c r="G16" s="380"/>
    </row>
    <row r="17" spans="1:8" ht="24.6" customHeight="1">
      <c r="A17" s="407"/>
      <c r="B17" s="416" t="str">
        <f>IF(作業用!P2&gt;4,INDEX(作業用!O4:O53,MATCH(6,作業用!N4:N53)),"")</f>
        <v/>
      </c>
      <c r="C17" s="416" t="str">
        <f>IF(作業用!P2&gt;5,INDEX(作業用!P4:P53,MATCH(6,作業用!N4:N53,0)),"")</f>
        <v/>
      </c>
      <c r="D17" s="417" t="str">
        <f>IF(作業用!P2&gt;5,INDEX(作業用!Q5:Q53,MATCH(5,作業用!N5:N53)),"")</f>
        <v/>
      </c>
      <c r="E17" s="374"/>
      <c r="F17" s="369"/>
      <c r="G17" s="377"/>
    </row>
    <row r="18" spans="1:8" ht="24" customHeight="1">
      <c r="A18" s="391" t="s">
        <v>418</v>
      </c>
      <c r="B18" s="392"/>
      <c r="C18" s="393"/>
      <c r="D18" s="394"/>
      <c r="E18" s="374"/>
      <c r="F18" s="369"/>
    </row>
    <row r="19" spans="1:8" ht="24" customHeight="1">
      <c r="A19" s="396"/>
      <c r="B19" s="397"/>
      <c r="C19" s="71"/>
      <c r="D19" s="398"/>
      <c r="E19" s="374"/>
      <c r="F19" s="369"/>
      <c r="G19" s="399"/>
      <c r="H19" s="380"/>
    </row>
    <row r="20" spans="1:8" ht="24" customHeight="1">
      <c r="A20" s="396"/>
      <c r="B20" s="397"/>
      <c r="C20" s="71"/>
      <c r="D20" s="398"/>
      <c r="E20" s="374"/>
      <c r="F20" s="369"/>
      <c r="G20" s="399"/>
      <c r="H20" s="380"/>
    </row>
    <row r="21" spans="1:8" ht="24.75" customHeight="1">
      <c r="A21" s="396"/>
      <c r="B21" s="397"/>
      <c r="C21" s="71"/>
      <c r="D21" s="398"/>
      <c r="E21" s="374"/>
      <c r="F21" s="369"/>
    </row>
    <row r="22" spans="1:8" ht="23.25" customHeight="1">
      <c r="A22" s="400"/>
      <c r="B22" s="401"/>
      <c r="C22" s="73"/>
      <c r="D22" s="402"/>
      <c r="E22" s="375"/>
      <c r="F22" s="371"/>
      <c r="G22" s="399"/>
    </row>
    <row r="23" spans="1:8">
      <c r="F23" s="380"/>
    </row>
  </sheetData>
  <sheetProtection password="E61F" sheet="1" objects="1" scenarios="1" selectLockedCells="1"/>
  <mergeCells count="15">
    <mergeCell ref="A1:B1"/>
    <mergeCell ref="G1:H1"/>
    <mergeCell ref="A10:B10"/>
    <mergeCell ref="E11:F11"/>
    <mergeCell ref="E2:F2"/>
    <mergeCell ref="A18:A22"/>
    <mergeCell ref="H12:I12"/>
    <mergeCell ref="H13:I13"/>
    <mergeCell ref="A12:A17"/>
    <mergeCell ref="E12:F22"/>
    <mergeCell ref="K2:L2"/>
    <mergeCell ref="A3:A8"/>
    <mergeCell ref="E3:F8"/>
    <mergeCell ref="G3:G8"/>
    <mergeCell ref="K3:L8"/>
  </mergeCells>
  <phoneticPr fontId="2"/>
  <dataValidations count="2">
    <dataValidation imeMode="hiragana" allowBlank="1" showInputMessage="1" showErrorMessage="1" sqref="C12:C17 I3:I8 C3:C8"/>
    <dataValidation imeMode="off" allowBlank="1" showInputMessage="1" showErrorMessage="1" sqref="D3:F8 B3:B8 B12:B17 H3:H8 J3:L8 D12:D17 E12"/>
  </dataValidations>
  <pageMargins left="0.74803149606299213" right="0.74803149606299213" top="0.78740157480314965" bottom="0.78740157480314965" header="0.31496062992125984" footer="0.31496062992125984"/>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1"/>
  <sheetViews>
    <sheetView showZeros="0" workbookViewId="0">
      <selection sqref="A1:XFD1048576"/>
    </sheetView>
  </sheetViews>
  <sheetFormatPr defaultColWidth="13.6640625" defaultRowHeight="10.8"/>
  <cols>
    <col min="1" max="1" width="9.44140625" style="179" bestFit="1" customWidth="1"/>
    <col min="2" max="2" width="11.6640625" style="179" bestFit="1" customWidth="1"/>
    <col min="3" max="3" width="5.109375" style="179" bestFit="1" customWidth="1"/>
    <col min="4" max="4" width="10.5546875" style="179" bestFit="1" customWidth="1"/>
    <col min="5" max="5" width="10.44140625" style="179" bestFit="1" customWidth="1"/>
    <col min="6" max="6" width="8.5546875" style="179" bestFit="1" customWidth="1"/>
    <col min="7" max="7" width="5.109375" style="179" bestFit="1" customWidth="1"/>
    <col min="8" max="8" width="6.88671875" style="179" bestFit="1" customWidth="1"/>
    <col min="9" max="9" width="9.44140625" style="179" bestFit="1" customWidth="1"/>
    <col min="10" max="10" width="6.88671875" style="179" bestFit="1" customWidth="1"/>
    <col min="11" max="11" width="9.44140625" style="179" bestFit="1" customWidth="1"/>
    <col min="12" max="12" width="6.44140625" style="179" bestFit="1" customWidth="1"/>
    <col min="13" max="13" width="9.44140625" style="179" bestFit="1" customWidth="1"/>
    <col min="14" max="15" width="7" style="179" bestFit="1" customWidth="1"/>
    <col min="16" max="16" width="11.33203125" style="179" bestFit="1" customWidth="1"/>
    <col min="17" max="17" width="8.5546875" style="179" bestFit="1" customWidth="1"/>
    <col min="18" max="18" width="11.33203125" style="179" bestFit="1" customWidth="1"/>
    <col min="19" max="19" width="8.5546875" style="179" bestFit="1" customWidth="1"/>
    <col min="20" max="20" width="3.44140625" style="179" bestFit="1" customWidth="1"/>
    <col min="21" max="16384" width="13.6640625" style="179"/>
  </cols>
  <sheetData>
    <row r="1" spans="1:20">
      <c r="A1" s="179" t="s">
        <v>477</v>
      </c>
      <c r="B1" s="179" t="s">
        <v>386</v>
      </c>
      <c r="C1" s="179" t="s">
        <v>387</v>
      </c>
      <c r="D1" s="179" t="s">
        <v>388</v>
      </c>
      <c r="E1" s="179" t="s">
        <v>389</v>
      </c>
      <c r="F1" s="179" t="s">
        <v>390</v>
      </c>
      <c r="G1" s="179" t="s">
        <v>391</v>
      </c>
      <c r="H1" s="179" t="s">
        <v>392</v>
      </c>
      <c r="I1" s="179" t="s">
        <v>393</v>
      </c>
      <c r="J1" s="179" t="s">
        <v>394</v>
      </c>
      <c r="K1" s="179" t="s">
        <v>395</v>
      </c>
      <c r="L1" s="179" t="s">
        <v>396</v>
      </c>
      <c r="M1" s="179" t="s">
        <v>397</v>
      </c>
      <c r="N1" s="179" t="s">
        <v>398</v>
      </c>
      <c r="O1" s="179" t="s">
        <v>399</v>
      </c>
      <c r="P1" s="179" t="s">
        <v>471</v>
      </c>
      <c r="Q1" s="179" t="s">
        <v>400</v>
      </c>
      <c r="R1" s="179" t="s">
        <v>472</v>
      </c>
      <c r="S1" s="179" t="s">
        <v>400</v>
      </c>
    </row>
    <row r="2" spans="1:20">
      <c r="A2" s="180">
        <f>出場証明書!A17</f>
        <v>1</v>
      </c>
      <c r="B2" s="180" t="str">
        <f>出場証明書!B17</f>
        <v/>
      </c>
      <c r="C2" s="180" t="str">
        <f>出場証明書!H17</f>
        <v/>
      </c>
      <c r="D2" s="181" t="str">
        <f>出場証明書!C17</f>
        <v/>
      </c>
      <c r="E2" s="181" t="str">
        <f>出場証明書!E17</f>
        <v/>
      </c>
      <c r="F2" s="180" t="str">
        <f>IF(C2="","",基本情報!$B$2)</f>
        <v/>
      </c>
      <c r="G2" s="181" t="str">
        <f>出場証明書!F17</f>
        <v/>
      </c>
      <c r="H2" s="180" t="str">
        <f>_xlfn.IFNA(IF(ISNA(VLOOKUP($T2,'申込一覧（男）'!$A$4:$X$53,10,FALSE)),VLOOKUP($T2,'申込一覧（女）'!$A$4:$AD$53,10,FALSE),VLOOKUP($T2,'申込一覧（男）'!$A$4:$X$53,10,FALSE)),"")</f>
        <v/>
      </c>
      <c r="I2" s="180" t="str">
        <f>_xlfn.IFNA(IF(ISNA(VLOOKUP($T2,'申込一覧（男）'!$A$4:$X$53,11,FALSE)),VLOOKUP($T2,'申込一覧（女）'!$A$4:$AD$53,11,FALSE),VLOOKUP($T2,'申込一覧（男）'!$A$4:$X$53,11,FALSE)),"")</f>
        <v/>
      </c>
      <c r="J2" s="181" t="str">
        <f>_xlfn.IFNA(IF(ISNA(VLOOKUP($T2,'申込一覧（男）'!$A$4:$X$53,12,FALSE)),VLOOKUP($T2,'申込一覧（女）'!$A$4:$AD$53,12,FALSE),VLOOKUP($T2,'申込一覧（男）'!$A$4:$X$53,12,FALSE)),"")</f>
        <v/>
      </c>
      <c r="K2" s="180" t="str">
        <f>_xlfn.IFNA(IF(ISNA(VLOOKUP($T2,'申込一覧（男）'!$A$4:$X$53,13,FALSE)),VLOOKUP($T2,'申込一覧（女）'!$A$4:$AD$53,13,FALSE),VLOOKUP($T2,'申込一覧（男）'!$A$4:$X$53,13,FALSE)),"")</f>
        <v/>
      </c>
      <c r="L2" s="181" t="str">
        <f>_xlfn.IFNA(IF(ISNA(VLOOKUP($T2,'申込一覧（男）'!$A$4:$X$53,14,FALSE)),VLOOKUP($T2,'申込一覧（女）'!$A$4:$AD$53,14,FALSE),VLOOKUP($T2,'申込一覧（男）'!$A$4:$X$53,14,FALSE)),"")</f>
        <v/>
      </c>
      <c r="M2" s="181" t="str">
        <f>_xlfn.IFNA(IF(ISNA(VLOOKUP($T2,'申込一覧（男）'!$A$4:$X$53,15,FALSE)),VLOOKUP($T2,'申込一覧（女）'!$A$4:$AD$53,15,FALSE),VLOOKUP($T2,'申込一覧（男）'!$A$4:$X$53,15,FALSE)),"")</f>
        <v/>
      </c>
      <c r="N2" s="181" t="str">
        <f>_xlfn.IFNA(IF(ISNA(VLOOKUP($T2,'申込一覧（男）'!$A$4:$X$53,16,FALSE)),VLOOKUP($T2,'申込一覧（女）'!$A$4:$AD$53,16,FALSE),VLOOKUP($T2,'申込一覧（男）'!$A$4:$X$53,16,FALSE)),"")</f>
        <v/>
      </c>
      <c r="O2" s="181" t="str">
        <f>_xlfn.IFNA(IF(ISNA(VLOOKUP($T2,'申込一覧（男）'!$A$4:$X$53,17,FALSE)),VLOOKUP($T2,'申込一覧（女）'!$A$4:$AD$53,17,FALSE),VLOOKUP($T2,'申込一覧（男）'!$A$4:$X$53,17,FALSE)),"")</f>
        <v/>
      </c>
      <c r="P2" s="179" t="str">
        <f>_xlfn.IFNA(IF(ISNA(VLOOKUP($T2,'申込一覧（男）'!$A$4:$X$53,19,FALSE)),VLOOKUP($T2,'申込一覧（女）'!$A$4:$AD$53,19,FALSE),VLOOKUP($T2,'申込一覧（男）'!$A$4:$X$53,19,FALSE)),"")</f>
        <v/>
      </c>
      <c r="Q2" s="179" t="str">
        <f>_xlfn.IFNA(IF(ISNA(VLOOKUP($T2,'申込一覧（男）'!$A$4:$X$53,20,FALSE)),VLOOKUP($T2,'申込一覧（女）'!$A$4:$AD$53,20,FALSE),VLOOKUP($T2,'申込一覧（男）'!$A$4:$X$53,20,FALSE)),"")</f>
        <v/>
      </c>
      <c r="R2" s="179" t="str">
        <f>_xlfn.IFNA(IF(ISNA(VLOOKUP($T2,'申込一覧（男）'!$A$4:$X$53,21,FALSE)),VLOOKUP($T2,'申込一覧（女）'!$A$4:$AD$53,21,FALSE),VLOOKUP($T2,'申込一覧（男）'!$A$4:$X$53,21,FALSE)),"")</f>
        <v/>
      </c>
      <c r="S2" s="179" t="str">
        <f>_xlfn.IFNA(IF(ISNA(VLOOKUP($T2,'申込一覧（男）'!$A$4:$X$53,22,FALSE)),VLOOKUP($T2,'申込一覧（女）'!$A$4:$AD$53,22,FALSE),VLOOKUP($T2,'申込一覧（男）'!$A$4:$X$53,22,FALSE)),"")</f>
        <v/>
      </c>
      <c r="T2" s="180">
        <v>1</v>
      </c>
    </row>
    <row r="3" spans="1:20">
      <c r="A3" s="180">
        <f>出場証明書!A18</f>
        <v>2</v>
      </c>
      <c r="B3" s="180" t="str">
        <f>出場証明書!B18</f>
        <v/>
      </c>
      <c r="C3" s="180" t="str">
        <f>出場証明書!H18</f>
        <v/>
      </c>
      <c r="D3" s="181" t="str">
        <f>出場証明書!C18</f>
        <v/>
      </c>
      <c r="E3" s="181" t="str">
        <f>出場証明書!E18</f>
        <v/>
      </c>
      <c r="F3" s="180" t="str">
        <f>IF(C3="","",基本情報!$B$2)</f>
        <v/>
      </c>
      <c r="G3" s="181" t="str">
        <f>出場証明書!F18</f>
        <v/>
      </c>
      <c r="H3" s="180" t="str">
        <f>_xlfn.IFNA(IF(ISNA(VLOOKUP($T3,'申込一覧（男）'!$A$4:$X$53,10,FALSE)),VLOOKUP($T3,'申込一覧（女）'!$A$4:$AD$53,10,FALSE),VLOOKUP($T3,'申込一覧（男）'!$A$4:$X$53,10,FALSE)),"")</f>
        <v/>
      </c>
      <c r="I3" s="180" t="str">
        <f>_xlfn.IFNA(IF(ISNA(VLOOKUP($T3,'申込一覧（男）'!$A$4:$X$53,11,FALSE)),VLOOKUP($T3,'申込一覧（女）'!$A$4:$AD$53,11,FALSE),VLOOKUP($T3,'申込一覧（男）'!$A$4:$X$53,11,FALSE)),"")</f>
        <v/>
      </c>
      <c r="J3" s="181" t="str">
        <f>_xlfn.IFNA(IF(ISNA(VLOOKUP($T3,'申込一覧（男）'!$A$4:$X$53,12,FALSE)),VLOOKUP($T3,'申込一覧（女）'!$A$4:$AD$53,12,FALSE),VLOOKUP($T3,'申込一覧（男）'!$A$4:$X$53,12,FALSE)),"")</f>
        <v/>
      </c>
      <c r="K3" s="180" t="str">
        <f>_xlfn.IFNA(IF(ISNA(VLOOKUP($T3,'申込一覧（男）'!$A$4:$X$53,13,FALSE)),VLOOKUP($T3,'申込一覧（女）'!$A$4:$AD$53,13,FALSE),VLOOKUP($T3,'申込一覧（男）'!$A$4:$X$53,13,FALSE)),"")</f>
        <v/>
      </c>
      <c r="L3" s="181" t="str">
        <f>_xlfn.IFNA(IF(ISNA(VLOOKUP($T3,'申込一覧（男）'!$A$4:$X$53,14,FALSE)),VLOOKUP($T3,'申込一覧（女）'!$A$4:$AD$53,14,FALSE),VLOOKUP($T3,'申込一覧（男）'!$A$4:$X$53,14,FALSE)),"")</f>
        <v/>
      </c>
      <c r="M3" s="181" t="str">
        <f>_xlfn.IFNA(IF(ISNA(VLOOKUP($T3,'申込一覧（男）'!$A$4:$X$53,15,FALSE)),VLOOKUP($T3,'申込一覧（女）'!$A$4:$AD$53,15,FALSE),VLOOKUP($T3,'申込一覧（男）'!$A$4:$X$53,15,FALSE)),"")</f>
        <v/>
      </c>
      <c r="N3" s="181" t="str">
        <f>_xlfn.IFNA(IF(ISNA(VLOOKUP($T3,'申込一覧（男）'!$A$4:$X$53,16,FALSE)),VLOOKUP($T3,'申込一覧（女）'!$A$4:$AD$53,16,FALSE),VLOOKUP($T3,'申込一覧（男）'!$A$4:$X$53,16,FALSE)),"")</f>
        <v/>
      </c>
      <c r="O3" s="181" t="str">
        <f>_xlfn.IFNA(IF(ISNA(VLOOKUP($T3,'申込一覧（男）'!$A$4:$X$53,17,FALSE)),VLOOKUP($T3,'申込一覧（女）'!$A$4:$AD$53,17,FALSE),VLOOKUP($T3,'申込一覧（男）'!$A$4:$X$53,17,FALSE)),"")</f>
        <v/>
      </c>
      <c r="P3" s="179" t="str">
        <f>_xlfn.IFNA(IF(ISNA(VLOOKUP($T3,'申込一覧（男）'!$A$4:$X$53,19,FALSE)),VLOOKUP($T3,'申込一覧（女）'!$A$4:$AD$53,19,FALSE),VLOOKUP($T3,'申込一覧（男）'!$A$4:$X$53,19,FALSE)),"")</f>
        <v/>
      </c>
      <c r="Q3" s="179" t="str">
        <f>_xlfn.IFNA(IF(ISNA(VLOOKUP($T3,'申込一覧（男）'!$A$4:$X$53,20,FALSE)),VLOOKUP($T3,'申込一覧（女）'!$A$4:$AD$53,20,FALSE),VLOOKUP($T3,'申込一覧（男）'!$A$4:$X$53,20,FALSE)),"")</f>
        <v/>
      </c>
      <c r="R3" s="179" t="str">
        <f>_xlfn.IFNA(IF(ISNA(VLOOKUP($T3,'申込一覧（男）'!$A$4:$X$53,21,FALSE)),VLOOKUP($T3,'申込一覧（女）'!$A$4:$AD$53,21,FALSE),VLOOKUP($T3,'申込一覧（男）'!$A$4:$X$53,21,FALSE)),"")</f>
        <v/>
      </c>
      <c r="S3" s="179" t="str">
        <f>_xlfn.IFNA(IF(ISNA(VLOOKUP($T3,'申込一覧（男）'!$A$4:$X$53,22,FALSE)),VLOOKUP($T3,'申込一覧（女）'!$A$4:$AD$53,22,FALSE),VLOOKUP($T3,'申込一覧（男）'!$A$4:$X$53,22,FALSE)),"")</f>
        <v/>
      </c>
      <c r="T3" s="180">
        <v>2</v>
      </c>
    </row>
    <row r="4" spans="1:20">
      <c r="A4" s="180">
        <f>出場証明書!A19</f>
        <v>3</v>
      </c>
      <c r="B4" s="180" t="str">
        <f>出場証明書!B19</f>
        <v/>
      </c>
      <c r="C4" s="180" t="str">
        <f>出場証明書!H19</f>
        <v/>
      </c>
      <c r="D4" s="181" t="str">
        <f>出場証明書!C19</f>
        <v/>
      </c>
      <c r="E4" s="181" t="str">
        <f>出場証明書!E19</f>
        <v/>
      </c>
      <c r="F4" s="180" t="str">
        <f>IF(C4="","",基本情報!$B$2)</f>
        <v/>
      </c>
      <c r="G4" s="181" t="str">
        <f>出場証明書!F19</f>
        <v/>
      </c>
      <c r="H4" s="180" t="str">
        <f>_xlfn.IFNA(IF(ISNA(VLOOKUP($T4,'申込一覧（男）'!$A$4:$X$53,10,FALSE)),VLOOKUP($T4,'申込一覧（女）'!$A$4:$AD$53,10,FALSE),VLOOKUP($T4,'申込一覧（男）'!$A$4:$X$53,10,FALSE)),"")</f>
        <v/>
      </c>
      <c r="I4" s="180" t="str">
        <f>_xlfn.IFNA(IF(ISNA(VLOOKUP($T4,'申込一覧（男）'!$A$4:$X$53,11,FALSE)),VLOOKUP($T4,'申込一覧（女）'!$A$4:$AD$53,11,FALSE),VLOOKUP($T4,'申込一覧（男）'!$A$4:$X$53,11,FALSE)),"")</f>
        <v/>
      </c>
      <c r="J4" s="181" t="str">
        <f>_xlfn.IFNA(IF(ISNA(VLOOKUP($T4,'申込一覧（男）'!$A$4:$X$53,12,FALSE)),VLOOKUP($T4,'申込一覧（女）'!$A$4:$AD$53,12,FALSE),VLOOKUP($T4,'申込一覧（男）'!$A$4:$X$53,12,FALSE)),"")</f>
        <v/>
      </c>
      <c r="K4" s="180" t="str">
        <f>_xlfn.IFNA(IF(ISNA(VLOOKUP($T4,'申込一覧（男）'!$A$4:$X$53,13,FALSE)),VLOOKUP($T4,'申込一覧（女）'!$A$4:$AD$53,13,FALSE),VLOOKUP($T4,'申込一覧（男）'!$A$4:$X$53,13,FALSE)),"")</f>
        <v/>
      </c>
      <c r="L4" s="181" t="str">
        <f>_xlfn.IFNA(IF(ISNA(VLOOKUP($T4,'申込一覧（男）'!$A$4:$X$53,14,FALSE)),VLOOKUP($T4,'申込一覧（女）'!$A$4:$AD$53,14,FALSE),VLOOKUP($T4,'申込一覧（男）'!$A$4:$X$53,14,FALSE)),"")</f>
        <v/>
      </c>
      <c r="M4" s="181" t="str">
        <f>_xlfn.IFNA(IF(ISNA(VLOOKUP($T4,'申込一覧（男）'!$A$4:$X$53,15,FALSE)),VLOOKUP($T4,'申込一覧（女）'!$A$4:$AD$53,15,FALSE),VLOOKUP($T4,'申込一覧（男）'!$A$4:$X$53,15,FALSE)),"")</f>
        <v/>
      </c>
      <c r="N4" s="181" t="str">
        <f>_xlfn.IFNA(IF(ISNA(VLOOKUP($T4,'申込一覧（男）'!$A$4:$X$53,16,FALSE)),VLOOKUP($T4,'申込一覧（女）'!$A$4:$AD$53,16,FALSE),VLOOKUP($T4,'申込一覧（男）'!$A$4:$X$53,16,FALSE)),"")</f>
        <v/>
      </c>
      <c r="O4" s="181" t="str">
        <f>_xlfn.IFNA(IF(ISNA(VLOOKUP($T4,'申込一覧（男）'!$A$4:$X$53,17,FALSE)),VLOOKUP($T4,'申込一覧（女）'!$A$4:$AD$53,17,FALSE),VLOOKUP($T4,'申込一覧（男）'!$A$4:$X$53,17,FALSE)),"")</f>
        <v/>
      </c>
      <c r="P4" s="179" t="str">
        <f>_xlfn.IFNA(IF(ISNA(VLOOKUP($T4,'申込一覧（男）'!$A$4:$X$53,19,FALSE)),VLOOKUP($T4,'申込一覧（女）'!$A$4:$AD$53,19,FALSE),VLOOKUP($T4,'申込一覧（男）'!$A$4:$X$53,19,FALSE)),"")</f>
        <v/>
      </c>
      <c r="Q4" s="179" t="str">
        <f>_xlfn.IFNA(IF(ISNA(VLOOKUP($T4,'申込一覧（男）'!$A$4:$X$53,20,FALSE)),VLOOKUP($T4,'申込一覧（女）'!$A$4:$AD$53,20,FALSE),VLOOKUP($T4,'申込一覧（男）'!$A$4:$X$53,20,FALSE)),"")</f>
        <v/>
      </c>
      <c r="R4" s="179" t="str">
        <f>_xlfn.IFNA(IF(ISNA(VLOOKUP($T4,'申込一覧（男）'!$A$4:$X$53,21,FALSE)),VLOOKUP($T4,'申込一覧（女）'!$A$4:$AD$53,21,FALSE),VLOOKUP($T4,'申込一覧（男）'!$A$4:$X$53,21,FALSE)),"")</f>
        <v/>
      </c>
      <c r="S4" s="179" t="str">
        <f>_xlfn.IFNA(IF(ISNA(VLOOKUP($T4,'申込一覧（男）'!$A$4:$X$53,22,FALSE)),VLOOKUP($T4,'申込一覧（女）'!$A$4:$AD$53,22,FALSE),VLOOKUP($T4,'申込一覧（男）'!$A$4:$X$53,22,FALSE)),"")</f>
        <v/>
      </c>
      <c r="T4" s="180">
        <v>3</v>
      </c>
    </row>
    <row r="5" spans="1:20">
      <c r="A5" s="180">
        <f>出場証明書!A20</f>
        <v>4</v>
      </c>
      <c r="B5" s="180" t="str">
        <f>出場証明書!B20</f>
        <v/>
      </c>
      <c r="C5" s="180" t="str">
        <f>出場証明書!H20</f>
        <v/>
      </c>
      <c r="D5" s="181" t="str">
        <f>出場証明書!C20</f>
        <v/>
      </c>
      <c r="E5" s="181" t="str">
        <f>出場証明書!E20</f>
        <v/>
      </c>
      <c r="F5" s="180" t="str">
        <f>IF(C5="","",基本情報!$B$2)</f>
        <v/>
      </c>
      <c r="G5" s="181" t="str">
        <f>出場証明書!F20</f>
        <v/>
      </c>
      <c r="H5" s="180" t="str">
        <f>_xlfn.IFNA(IF(ISNA(VLOOKUP($T5,'申込一覧（男）'!$A$4:$X$53,10,FALSE)),VLOOKUP($T5,'申込一覧（女）'!$A$4:$AD$53,10,FALSE),VLOOKUP($T5,'申込一覧（男）'!$A$4:$X$53,10,FALSE)),"")</f>
        <v/>
      </c>
      <c r="I5" s="180" t="str">
        <f>_xlfn.IFNA(IF(ISNA(VLOOKUP($T5,'申込一覧（男）'!$A$4:$X$53,11,FALSE)),VLOOKUP($T5,'申込一覧（女）'!$A$4:$AD$53,11,FALSE),VLOOKUP($T5,'申込一覧（男）'!$A$4:$X$53,11,FALSE)),"")</f>
        <v/>
      </c>
      <c r="J5" s="181" t="str">
        <f>_xlfn.IFNA(IF(ISNA(VLOOKUP($T5,'申込一覧（男）'!$A$4:$X$53,12,FALSE)),VLOOKUP($T5,'申込一覧（女）'!$A$4:$AD$53,12,FALSE),VLOOKUP($T5,'申込一覧（男）'!$A$4:$X$53,12,FALSE)),"")</f>
        <v/>
      </c>
      <c r="K5" s="180" t="str">
        <f>_xlfn.IFNA(IF(ISNA(VLOOKUP($T5,'申込一覧（男）'!$A$4:$X$53,13,FALSE)),VLOOKUP($T5,'申込一覧（女）'!$A$4:$AD$53,13,FALSE),VLOOKUP($T5,'申込一覧（男）'!$A$4:$X$53,13,FALSE)),"")</f>
        <v/>
      </c>
      <c r="L5" s="181" t="str">
        <f>_xlfn.IFNA(IF(ISNA(VLOOKUP($T5,'申込一覧（男）'!$A$4:$X$53,14,FALSE)),VLOOKUP($T5,'申込一覧（女）'!$A$4:$AD$53,14,FALSE),VLOOKUP($T5,'申込一覧（男）'!$A$4:$X$53,14,FALSE)),"")</f>
        <v/>
      </c>
      <c r="M5" s="181" t="str">
        <f>_xlfn.IFNA(IF(ISNA(VLOOKUP($T5,'申込一覧（男）'!$A$4:$X$53,15,FALSE)),VLOOKUP($T5,'申込一覧（女）'!$A$4:$AD$53,15,FALSE),VLOOKUP($T5,'申込一覧（男）'!$A$4:$X$53,15,FALSE)),"")</f>
        <v/>
      </c>
      <c r="N5" s="181" t="str">
        <f>_xlfn.IFNA(IF(ISNA(VLOOKUP($T5,'申込一覧（男）'!$A$4:$X$53,16,FALSE)),VLOOKUP($T5,'申込一覧（女）'!$A$4:$AD$53,16,FALSE),VLOOKUP($T5,'申込一覧（男）'!$A$4:$X$53,16,FALSE)),"")</f>
        <v/>
      </c>
      <c r="O5" s="181" t="str">
        <f>_xlfn.IFNA(IF(ISNA(VLOOKUP($T5,'申込一覧（男）'!$A$4:$X$53,17,FALSE)),VLOOKUP($T5,'申込一覧（女）'!$A$4:$AD$53,17,FALSE),VLOOKUP($T5,'申込一覧（男）'!$A$4:$X$53,17,FALSE)),"")</f>
        <v/>
      </c>
      <c r="P5" s="179" t="str">
        <f>_xlfn.IFNA(IF(ISNA(VLOOKUP($T5,'申込一覧（男）'!$A$4:$X$53,19,FALSE)),VLOOKUP($T5,'申込一覧（女）'!$A$4:$AD$53,19,FALSE),VLOOKUP($T5,'申込一覧（男）'!$A$4:$X$53,19,FALSE)),"")</f>
        <v/>
      </c>
      <c r="Q5" s="179" t="str">
        <f>_xlfn.IFNA(IF(ISNA(VLOOKUP($T5,'申込一覧（男）'!$A$4:$X$53,20,FALSE)),VLOOKUP($T5,'申込一覧（女）'!$A$4:$AD$53,20,FALSE),VLOOKUP($T5,'申込一覧（男）'!$A$4:$X$53,20,FALSE)),"")</f>
        <v/>
      </c>
      <c r="R5" s="179" t="str">
        <f>_xlfn.IFNA(IF(ISNA(VLOOKUP($T5,'申込一覧（男）'!$A$4:$X$53,21,FALSE)),VLOOKUP($T5,'申込一覧（女）'!$A$4:$AD$53,21,FALSE),VLOOKUP($T5,'申込一覧（男）'!$A$4:$X$53,21,FALSE)),"")</f>
        <v/>
      </c>
      <c r="S5" s="179" t="str">
        <f>_xlfn.IFNA(IF(ISNA(VLOOKUP($T5,'申込一覧（男）'!$A$4:$X$53,22,FALSE)),VLOOKUP($T5,'申込一覧（女）'!$A$4:$AD$53,22,FALSE),VLOOKUP($T5,'申込一覧（男）'!$A$4:$X$53,22,FALSE)),"")</f>
        <v/>
      </c>
      <c r="T5" s="180">
        <v>4</v>
      </c>
    </row>
    <row r="6" spans="1:20">
      <c r="A6" s="180">
        <f>出場証明書!A21</f>
        <v>5</v>
      </c>
      <c r="B6" s="180" t="str">
        <f>出場証明書!B21</f>
        <v/>
      </c>
      <c r="C6" s="180" t="str">
        <f>出場証明書!H21</f>
        <v/>
      </c>
      <c r="D6" s="181" t="str">
        <f>出場証明書!C21</f>
        <v/>
      </c>
      <c r="E6" s="181" t="str">
        <f>出場証明書!E21</f>
        <v/>
      </c>
      <c r="F6" s="180" t="str">
        <f>IF(C6="","",基本情報!$B$2)</f>
        <v/>
      </c>
      <c r="G6" s="181" t="str">
        <f>出場証明書!F21</f>
        <v/>
      </c>
      <c r="H6" s="180" t="str">
        <f>_xlfn.IFNA(IF(ISNA(VLOOKUP($T6,'申込一覧（男）'!$A$4:$X$53,10,FALSE)),VLOOKUP($T6,'申込一覧（女）'!$A$4:$AD$53,10,FALSE),VLOOKUP($T6,'申込一覧（男）'!$A$4:$X$53,10,FALSE)),"")</f>
        <v/>
      </c>
      <c r="I6" s="180" t="str">
        <f>_xlfn.IFNA(IF(ISNA(VLOOKUP($T6,'申込一覧（男）'!$A$4:$X$53,11,FALSE)),VLOOKUP($T6,'申込一覧（女）'!$A$4:$AD$53,11,FALSE),VLOOKUP($T6,'申込一覧（男）'!$A$4:$X$53,11,FALSE)),"")</f>
        <v/>
      </c>
      <c r="J6" s="181" t="str">
        <f>_xlfn.IFNA(IF(ISNA(VLOOKUP($T6,'申込一覧（男）'!$A$4:$X$53,12,FALSE)),VLOOKUP($T6,'申込一覧（女）'!$A$4:$AD$53,12,FALSE),VLOOKUP($T6,'申込一覧（男）'!$A$4:$X$53,12,FALSE)),"")</f>
        <v/>
      </c>
      <c r="K6" s="180" t="str">
        <f>_xlfn.IFNA(IF(ISNA(VLOOKUP($T6,'申込一覧（男）'!$A$4:$X$53,13,FALSE)),VLOOKUP($T6,'申込一覧（女）'!$A$4:$AD$53,13,FALSE),VLOOKUP($T6,'申込一覧（男）'!$A$4:$X$53,13,FALSE)),"")</f>
        <v/>
      </c>
      <c r="L6" s="181" t="str">
        <f>_xlfn.IFNA(IF(ISNA(VLOOKUP($T6,'申込一覧（男）'!$A$4:$X$53,14,FALSE)),VLOOKUP($T6,'申込一覧（女）'!$A$4:$AD$53,14,FALSE),VLOOKUP($T6,'申込一覧（男）'!$A$4:$X$53,14,FALSE)),"")</f>
        <v/>
      </c>
      <c r="M6" s="181" t="str">
        <f>_xlfn.IFNA(IF(ISNA(VLOOKUP($T6,'申込一覧（男）'!$A$4:$X$53,15,FALSE)),VLOOKUP($T6,'申込一覧（女）'!$A$4:$AD$53,15,FALSE),VLOOKUP($T6,'申込一覧（男）'!$A$4:$X$53,15,FALSE)),"")</f>
        <v/>
      </c>
      <c r="N6" s="181" t="str">
        <f>_xlfn.IFNA(IF(ISNA(VLOOKUP($T6,'申込一覧（男）'!$A$4:$X$53,16,FALSE)),VLOOKUP($T6,'申込一覧（女）'!$A$4:$AD$53,16,FALSE),VLOOKUP($T6,'申込一覧（男）'!$A$4:$X$53,16,FALSE)),"")</f>
        <v/>
      </c>
      <c r="O6" s="181" t="str">
        <f>_xlfn.IFNA(IF(ISNA(VLOOKUP($T6,'申込一覧（男）'!$A$4:$X$53,17,FALSE)),VLOOKUP($T6,'申込一覧（女）'!$A$4:$AD$53,17,FALSE),VLOOKUP($T6,'申込一覧（男）'!$A$4:$X$53,17,FALSE)),"")</f>
        <v/>
      </c>
      <c r="P6" s="179" t="str">
        <f>_xlfn.IFNA(IF(ISNA(VLOOKUP($T6,'申込一覧（男）'!$A$4:$X$53,19,FALSE)),VLOOKUP($T6,'申込一覧（女）'!$A$4:$AD$53,19,FALSE),VLOOKUP($T6,'申込一覧（男）'!$A$4:$X$53,19,FALSE)),"")</f>
        <v/>
      </c>
      <c r="Q6" s="179" t="str">
        <f>_xlfn.IFNA(IF(ISNA(VLOOKUP($T6,'申込一覧（男）'!$A$4:$X$53,20,FALSE)),VLOOKUP($T6,'申込一覧（女）'!$A$4:$AD$53,20,FALSE),VLOOKUP($T6,'申込一覧（男）'!$A$4:$X$53,20,FALSE)),"")</f>
        <v/>
      </c>
      <c r="R6" s="179" t="str">
        <f>_xlfn.IFNA(IF(ISNA(VLOOKUP($T6,'申込一覧（男）'!$A$4:$X$53,21,FALSE)),VLOOKUP($T6,'申込一覧（女）'!$A$4:$AD$53,21,FALSE),VLOOKUP($T6,'申込一覧（男）'!$A$4:$X$53,21,FALSE)),"")</f>
        <v/>
      </c>
      <c r="S6" s="179" t="str">
        <f>_xlfn.IFNA(IF(ISNA(VLOOKUP($T6,'申込一覧（男）'!$A$4:$X$53,22,FALSE)),VLOOKUP($T6,'申込一覧（女）'!$A$4:$AD$53,22,FALSE),VLOOKUP($T6,'申込一覧（男）'!$A$4:$X$53,22,FALSE)),"")</f>
        <v/>
      </c>
      <c r="T6" s="180">
        <v>5</v>
      </c>
    </row>
    <row r="7" spans="1:20">
      <c r="A7" s="180">
        <f>出場証明書!A22</f>
        <v>6</v>
      </c>
      <c r="B7" s="180" t="str">
        <f>出場証明書!B22</f>
        <v/>
      </c>
      <c r="C7" s="180" t="str">
        <f>出場証明書!H22</f>
        <v/>
      </c>
      <c r="D7" s="181" t="str">
        <f>出場証明書!C22</f>
        <v/>
      </c>
      <c r="E7" s="181" t="str">
        <f>出場証明書!E22</f>
        <v/>
      </c>
      <c r="F7" s="180" t="str">
        <f>IF(C7="","",基本情報!$B$2)</f>
        <v/>
      </c>
      <c r="G7" s="181" t="str">
        <f>出場証明書!F22</f>
        <v/>
      </c>
      <c r="H7" s="180" t="str">
        <f>_xlfn.IFNA(IF(ISNA(VLOOKUP($T7,'申込一覧（男）'!$A$4:$X$53,10,FALSE)),VLOOKUP($T7,'申込一覧（女）'!$A$4:$AD$53,10,FALSE),VLOOKUP($T7,'申込一覧（男）'!$A$4:$X$53,10,FALSE)),"")</f>
        <v/>
      </c>
      <c r="I7" s="180" t="str">
        <f>_xlfn.IFNA(IF(ISNA(VLOOKUP($T7,'申込一覧（男）'!$A$4:$X$53,11,FALSE)),VLOOKUP($T7,'申込一覧（女）'!$A$4:$AD$53,11,FALSE),VLOOKUP($T7,'申込一覧（男）'!$A$4:$X$53,11,FALSE)),"")</f>
        <v/>
      </c>
      <c r="J7" s="181" t="str">
        <f>_xlfn.IFNA(IF(ISNA(VLOOKUP($T7,'申込一覧（男）'!$A$4:$X$53,12,FALSE)),VLOOKUP($T7,'申込一覧（女）'!$A$4:$AD$53,12,FALSE),VLOOKUP($T7,'申込一覧（男）'!$A$4:$X$53,12,FALSE)),"")</f>
        <v/>
      </c>
      <c r="K7" s="180" t="str">
        <f>_xlfn.IFNA(IF(ISNA(VLOOKUP($T7,'申込一覧（男）'!$A$4:$X$53,13,FALSE)),VLOOKUP($T7,'申込一覧（女）'!$A$4:$AD$53,13,FALSE),VLOOKUP($T7,'申込一覧（男）'!$A$4:$X$53,13,FALSE)),"")</f>
        <v/>
      </c>
      <c r="L7" s="181" t="str">
        <f>_xlfn.IFNA(IF(ISNA(VLOOKUP($T7,'申込一覧（男）'!$A$4:$X$53,14,FALSE)),VLOOKUP($T7,'申込一覧（女）'!$A$4:$AD$53,14,FALSE),VLOOKUP($T7,'申込一覧（男）'!$A$4:$X$53,14,FALSE)),"")</f>
        <v/>
      </c>
      <c r="M7" s="181" t="str">
        <f>_xlfn.IFNA(IF(ISNA(VLOOKUP($T7,'申込一覧（男）'!$A$4:$X$53,15,FALSE)),VLOOKUP($T7,'申込一覧（女）'!$A$4:$AD$53,15,FALSE),VLOOKUP($T7,'申込一覧（男）'!$A$4:$X$53,15,FALSE)),"")</f>
        <v/>
      </c>
      <c r="N7" s="181" t="str">
        <f>_xlfn.IFNA(IF(ISNA(VLOOKUP($T7,'申込一覧（男）'!$A$4:$X$53,16,FALSE)),VLOOKUP($T7,'申込一覧（女）'!$A$4:$AD$53,16,FALSE),VLOOKUP($T7,'申込一覧（男）'!$A$4:$X$53,16,FALSE)),"")</f>
        <v/>
      </c>
      <c r="O7" s="181" t="str">
        <f>_xlfn.IFNA(IF(ISNA(VLOOKUP($T7,'申込一覧（男）'!$A$4:$X$53,17,FALSE)),VLOOKUP($T7,'申込一覧（女）'!$A$4:$AD$53,17,FALSE),VLOOKUP($T7,'申込一覧（男）'!$A$4:$X$53,17,FALSE)),"")</f>
        <v/>
      </c>
      <c r="P7" s="179" t="str">
        <f>_xlfn.IFNA(IF(ISNA(VLOOKUP($T7,'申込一覧（男）'!$A$4:$X$53,19,FALSE)),VLOOKUP($T7,'申込一覧（女）'!$A$4:$AD$53,19,FALSE),VLOOKUP($T7,'申込一覧（男）'!$A$4:$X$53,19,FALSE)),"")</f>
        <v/>
      </c>
      <c r="Q7" s="179" t="str">
        <f>_xlfn.IFNA(IF(ISNA(VLOOKUP($T7,'申込一覧（男）'!$A$4:$X$53,20,FALSE)),VLOOKUP($T7,'申込一覧（女）'!$A$4:$AD$53,20,FALSE),VLOOKUP($T7,'申込一覧（男）'!$A$4:$X$53,20,FALSE)),"")</f>
        <v/>
      </c>
      <c r="R7" s="179" t="str">
        <f>_xlfn.IFNA(IF(ISNA(VLOOKUP($T7,'申込一覧（男）'!$A$4:$X$53,21,FALSE)),VLOOKUP($T7,'申込一覧（女）'!$A$4:$AD$53,21,FALSE),VLOOKUP($T7,'申込一覧（男）'!$A$4:$X$53,21,FALSE)),"")</f>
        <v/>
      </c>
      <c r="S7" s="179" t="str">
        <f>_xlfn.IFNA(IF(ISNA(VLOOKUP($T7,'申込一覧（男）'!$A$4:$X$53,22,FALSE)),VLOOKUP($T7,'申込一覧（女）'!$A$4:$AD$53,22,FALSE),VLOOKUP($T7,'申込一覧（男）'!$A$4:$X$53,22,FALSE)),"")</f>
        <v/>
      </c>
      <c r="T7" s="180">
        <v>6</v>
      </c>
    </row>
    <row r="8" spans="1:20">
      <c r="A8" s="180">
        <f>出場証明書!A23</f>
        <v>7</v>
      </c>
      <c r="B8" s="180" t="str">
        <f>出場証明書!B23</f>
        <v/>
      </c>
      <c r="C8" s="180" t="str">
        <f>出場証明書!H23</f>
        <v/>
      </c>
      <c r="D8" s="181" t="str">
        <f>出場証明書!C23</f>
        <v/>
      </c>
      <c r="E8" s="181" t="str">
        <f>出場証明書!E23</f>
        <v/>
      </c>
      <c r="F8" s="180" t="str">
        <f>IF(C8="","",基本情報!$B$2)</f>
        <v/>
      </c>
      <c r="G8" s="181" t="str">
        <f>出場証明書!F23</f>
        <v/>
      </c>
      <c r="H8" s="180" t="str">
        <f>_xlfn.IFNA(IF(ISNA(VLOOKUP($T8,'申込一覧（男）'!$A$4:$X$53,10,FALSE)),VLOOKUP($T8,'申込一覧（女）'!$A$4:$AD$53,10,FALSE),VLOOKUP($T8,'申込一覧（男）'!$A$4:$X$53,10,FALSE)),"")</f>
        <v/>
      </c>
      <c r="I8" s="180" t="str">
        <f>_xlfn.IFNA(IF(ISNA(VLOOKUP($T8,'申込一覧（男）'!$A$4:$X$53,11,FALSE)),VLOOKUP($T8,'申込一覧（女）'!$A$4:$AD$53,11,FALSE),VLOOKUP($T8,'申込一覧（男）'!$A$4:$X$53,11,FALSE)),"")</f>
        <v/>
      </c>
      <c r="J8" s="181" t="str">
        <f>_xlfn.IFNA(IF(ISNA(VLOOKUP($T8,'申込一覧（男）'!$A$4:$X$53,12,FALSE)),VLOOKUP($T8,'申込一覧（女）'!$A$4:$AD$53,12,FALSE),VLOOKUP($T8,'申込一覧（男）'!$A$4:$X$53,12,FALSE)),"")</f>
        <v/>
      </c>
      <c r="K8" s="180" t="str">
        <f>_xlfn.IFNA(IF(ISNA(VLOOKUP($T8,'申込一覧（男）'!$A$4:$X$53,13,FALSE)),VLOOKUP($T8,'申込一覧（女）'!$A$4:$AD$53,13,FALSE),VLOOKUP($T8,'申込一覧（男）'!$A$4:$X$53,13,FALSE)),"")</f>
        <v/>
      </c>
      <c r="L8" s="181" t="str">
        <f>_xlfn.IFNA(IF(ISNA(VLOOKUP($T8,'申込一覧（男）'!$A$4:$X$53,14,FALSE)),VLOOKUP($T8,'申込一覧（女）'!$A$4:$AD$53,14,FALSE),VLOOKUP($T8,'申込一覧（男）'!$A$4:$X$53,14,FALSE)),"")</f>
        <v/>
      </c>
      <c r="M8" s="181" t="str">
        <f>_xlfn.IFNA(IF(ISNA(VLOOKUP($T8,'申込一覧（男）'!$A$4:$X$53,15,FALSE)),VLOOKUP($T8,'申込一覧（女）'!$A$4:$AD$53,15,FALSE),VLOOKUP($T8,'申込一覧（男）'!$A$4:$X$53,15,FALSE)),"")</f>
        <v/>
      </c>
      <c r="N8" s="181" t="str">
        <f>_xlfn.IFNA(IF(ISNA(VLOOKUP($T8,'申込一覧（男）'!$A$4:$X$53,16,FALSE)),VLOOKUP($T8,'申込一覧（女）'!$A$4:$AD$53,16,FALSE),VLOOKUP($T8,'申込一覧（男）'!$A$4:$X$53,16,FALSE)),"")</f>
        <v/>
      </c>
      <c r="O8" s="181" t="str">
        <f>_xlfn.IFNA(IF(ISNA(VLOOKUP($T8,'申込一覧（男）'!$A$4:$X$53,17,FALSE)),VLOOKUP($T8,'申込一覧（女）'!$A$4:$AD$53,17,FALSE),VLOOKUP($T8,'申込一覧（男）'!$A$4:$X$53,17,FALSE)),"")</f>
        <v/>
      </c>
      <c r="P8" s="179" t="str">
        <f>_xlfn.IFNA(IF(ISNA(VLOOKUP($T8,'申込一覧（男）'!$A$4:$X$53,19,FALSE)),VLOOKUP($T8,'申込一覧（女）'!$A$4:$AD$53,19,FALSE),VLOOKUP($T8,'申込一覧（男）'!$A$4:$X$53,19,FALSE)),"")</f>
        <v/>
      </c>
      <c r="Q8" s="179" t="str">
        <f>_xlfn.IFNA(IF(ISNA(VLOOKUP($T8,'申込一覧（男）'!$A$4:$X$53,20,FALSE)),VLOOKUP($T8,'申込一覧（女）'!$A$4:$AD$53,20,FALSE),VLOOKUP($T8,'申込一覧（男）'!$A$4:$X$53,20,FALSE)),"")</f>
        <v/>
      </c>
      <c r="R8" s="179" t="str">
        <f>_xlfn.IFNA(IF(ISNA(VLOOKUP($T8,'申込一覧（男）'!$A$4:$X$53,21,FALSE)),VLOOKUP($T8,'申込一覧（女）'!$A$4:$AD$53,21,FALSE),VLOOKUP($T8,'申込一覧（男）'!$A$4:$X$53,21,FALSE)),"")</f>
        <v/>
      </c>
      <c r="S8" s="179" t="str">
        <f>_xlfn.IFNA(IF(ISNA(VLOOKUP($T8,'申込一覧（男）'!$A$4:$X$53,22,FALSE)),VLOOKUP($T8,'申込一覧（女）'!$A$4:$AD$53,22,FALSE),VLOOKUP($T8,'申込一覧（男）'!$A$4:$X$53,22,FALSE)),"")</f>
        <v/>
      </c>
      <c r="T8" s="180">
        <v>7</v>
      </c>
    </row>
    <row r="9" spans="1:20">
      <c r="A9" s="180">
        <f>出場証明書!A24</f>
        <v>8</v>
      </c>
      <c r="B9" s="180" t="str">
        <f>出場証明書!B24</f>
        <v/>
      </c>
      <c r="C9" s="180" t="str">
        <f>出場証明書!H24</f>
        <v/>
      </c>
      <c r="D9" s="181" t="str">
        <f>出場証明書!C24</f>
        <v/>
      </c>
      <c r="E9" s="181" t="str">
        <f>出場証明書!E24</f>
        <v/>
      </c>
      <c r="F9" s="180" t="str">
        <f>IF(C9="","",基本情報!$B$2)</f>
        <v/>
      </c>
      <c r="G9" s="181" t="str">
        <f>出場証明書!F24</f>
        <v/>
      </c>
      <c r="H9" s="180" t="str">
        <f>_xlfn.IFNA(IF(ISNA(VLOOKUP($T9,'申込一覧（男）'!$A$4:$X$53,10,FALSE)),VLOOKUP($T9,'申込一覧（女）'!$A$4:$AD$53,10,FALSE),VLOOKUP($T9,'申込一覧（男）'!$A$4:$X$53,10,FALSE)),"")</f>
        <v/>
      </c>
      <c r="I9" s="180" t="str">
        <f>_xlfn.IFNA(IF(ISNA(VLOOKUP($T9,'申込一覧（男）'!$A$4:$X$53,11,FALSE)),VLOOKUP($T9,'申込一覧（女）'!$A$4:$AD$53,11,FALSE),VLOOKUP($T9,'申込一覧（男）'!$A$4:$X$53,11,FALSE)),"")</f>
        <v/>
      </c>
      <c r="J9" s="181" t="str">
        <f>_xlfn.IFNA(IF(ISNA(VLOOKUP($T9,'申込一覧（男）'!$A$4:$X$53,12,FALSE)),VLOOKUP($T9,'申込一覧（女）'!$A$4:$AD$53,12,FALSE),VLOOKUP($T9,'申込一覧（男）'!$A$4:$X$53,12,FALSE)),"")</f>
        <v/>
      </c>
      <c r="K9" s="180" t="str">
        <f>_xlfn.IFNA(IF(ISNA(VLOOKUP($T9,'申込一覧（男）'!$A$4:$X$53,13,FALSE)),VLOOKUP($T9,'申込一覧（女）'!$A$4:$AD$53,13,FALSE),VLOOKUP($T9,'申込一覧（男）'!$A$4:$X$53,13,FALSE)),"")</f>
        <v/>
      </c>
      <c r="L9" s="181" t="str">
        <f>_xlfn.IFNA(IF(ISNA(VLOOKUP($T9,'申込一覧（男）'!$A$4:$X$53,14,FALSE)),VLOOKUP($T9,'申込一覧（女）'!$A$4:$AD$53,14,FALSE),VLOOKUP($T9,'申込一覧（男）'!$A$4:$X$53,14,FALSE)),"")</f>
        <v/>
      </c>
      <c r="M9" s="181" t="str">
        <f>_xlfn.IFNA(IF(ISNA(VLOOKUP($T9,'申込一覧（男）'!$A$4:$X$53,15,FALSE)),VLOOKUP($T9,'申込一覧（女）'!$A$4:$AD$53,15,FALSE),VLOOKUP($T9,'申込一覧（男）'!$A$4:$X$53,15,FALSE)),"")</f>
        <v/>
      </c>
      <c r="N9" s="181" t="str">
        <f>_xlfn.IFNA(IF(ISNA(VLOOKUP($T9,'申込一覧（男）'!$A$4:$X$53,16,FALSE)),VLOOKUP($T9,'申込一覧（女）'!$A$4:$AD$53,16,FALSE),VLOOKUP($T9,'申込一覧（男）'!$A$4:$X$53,16,FALSE)),"")</f>
        <v/>
      </c>
      <c r="O9" s="181" t="str">
        <f>_xlfn.IFNA(IF(ISNA(VLOOKUP($T9,'申込一覧（男）'!$A$4:$X$53,17,FALSE)),VLOOKUP($T9,'申込一覧（女）'!$A$4:$AD$53,17,FALSE),VLOOKUP($T9,'申込一覧（男）'!$A$4:$X$53,17,FALSE)),"")</f>
        <v/>
      </c>
      <c r="P9" s="179" t="str">
        <f>_xlfn.IFNA(IF(ISNA(VLOOKUP($T9,'申込一覧（男）'!$A$4:$X$53,19,FALSE)),VLOOKUP($T9,'申込一覧（女）'!$A$4:$AD$53,19,FALSE),VLOOKUP($T9,'申込一覧（男）'!$A$4:$X$53,19,FALSE)),"")</f>
        <v/>
      </c>
      <c r="Q9" s="179" t="str">
        <f>_xlfn.IFNA(IF(ISNA(VLOOKUP($T9,'申込一覧（男）'!$A$4:$X$53,20,FALSE)),VLOOKUP($T9,'申込一覧（女）'!$A$4:$AD$53,20,FALSE),VLOOKUP($T9,'申込一覧（男）'!$A$4:$X$53,20,FALSE)),"")</f>
        <v/>
      </c>
      <c r="R9" s="179" t="str">
        <f>_xlfn.IFNA(IF(ISNA(VLOOKUP($T9,'申込一覧（男）'!$A$4:$X$53,21,FALSE)),VLOOKUP($T9,'申込一覧（女）'!$A$4:$AD$53,21,FALSE),VLOOKUP($T9,'申込一覧（男）'!$A$4:$X$53,21,FALSE)),"")</f>
        <v/>
      </c>
      <c r="S9" s="179" t="str">
        <f>_xlfn.IFNA(IF(ISNA(VLOOKUP($T9,'申込一覧（男）'!$A$4:$X$53,22,FALSE)),VLOOKUP($T9,'申込一覧（女）'!$A$4:$AD$53,22,FALSE),VLOOKUP($T9,'申込一覧（男）'!$A$4:$X$53,22,FALSE)),"")</f>
        <v/>
      </c>
      <c r="T9" s="180">
        <v>8</v>
      </c>
    </row>
    <row r="10" spans="1:20">
      <c r="A10" s="180">
        <f>出場証明書!A25</f>
        <v>9</v>
      </c>
      <c r="B10" s="180" t="str">
        <f>出場証明書!B25</f>
        <v/>
      </c>
      <c r="C10" s="180" t="str">
        <f>出場証明書!H25</f>
        <v/>
      </c>
      <c r="D10" s="181" t="str">
        <f>出場証明書!C25</f>
        <v/>
      </c>
      <c r="E10" s="181" t="str">
        <f>出場証明書!E25</f>
        <v/>
      </c>
      <c r="F10" s="180" t="str">
        <f>IF(C10="","",基本情報!$B$2)</f>
        <v/>
      </c>
      <c r="G10" s="181" t="str">
        <f>出場証明書!F25</f>
        <v/>
      </c>
      <c r="H10" s="180" t="str">
        <f>_xlfn.IFNA(IF(ISNA(VLOOKUP($T10,'申込一覧（男）'!$A$4:$X$53,10,FALSE)),VLOOKUP($T10,'申込一覧（女）'!$A$4:$AD$53,10,FALSE),VLOOKUP($T10,'申込一覧（男）'!$A$4:$X$53,10,FALSE)),"")</f>
        <v/>
      </c>
      <c r="I10" s="180" t="str">
        <f>_xlfn.IFNA(IF(ISNA(VLOOKUP($T10,'申込一覧（男）'!$A$4:$X$53,11,FALSE)),VLOOKUP($T10,'申込一覧（女）'!$A$4:$AD$53,11,FALSE),VLOOKUP($T10,'申込一覧（男）'!$A$4:$X$53,11,FALSE)),"")</f>
        <v/>
      </c>
      <c r="J10" s="181" t="str">
        <f>_xlfn.IFNA(IF(ISNA(VLOOKUP($T10,'申込一覧（男）'!$A$4:$X$53,12,FALSE)),VLOOKUP($T10,'申込一覧（女）'!$A$4:$AD$53,12,FALSE),VLOOKUP($T10,'申込一覧（男）'!$A$4:$X$53,12,FALSE)),"")</f>
        <v/>
      </c>
      <c r="K10" s="180" t="str">
        <f>_xlfn.IFNA(IF(ISNA(VLOOKUP($T10,'申込一覧（男）'!$A$4:$X$53,13,FALSE)),VLOOKUP($T10,'申込一覧（女）'!$A$4:$AD$53,13,FALSE),VLOOKUP($T10,'申込一覧（男）'!$A$4:$X$53,13,FALSE)),"")</f>
        <v/>
      </c>
      <c r="L10" s="181" t="str">
        <f>_xlfn.IFNA(IF(ISNA(VLOOKUP($T10,'申込一覧（男）'!$A$4:$X$53,14,FALSE)),VLOOKUP($T10,'申込一覧（女）'!$A$4:$AD$53,14,FALSE),VLOOKUP($T10,'申込一覧（男）'!$A$4:$X$53,14,FALSE)),"")</f>
        <v/>
      </c>
      <c r="M10" s="181" t="str">
        <f>_xlfn.IFNA(IF(ISNA(VLOOKUP($T10,'申込一覧（男）'!$A$4:$X$53,15,FALSE)),VLOOKUP($T10,'申込一覧（女）'!$A$4:$AD$53,15,FALSE),VLOOKUP($T10,'申込一覧（男）'!$A$4:$X$53,15,FALSE)),"")</f>
        <v/>
      </c>
      <c r="N10" s="181" t="str">
        <f>_xlfn.IFNA(IF(ISNA(VLOOKUP($T10,'申込一覧（男）'!$A$4:$X$53,16,FALSE)),VLOOKUP($T10,'申込一覧（女）'!$A$4:$AD$53,16,FALSE),VLOOKUP($T10,'申込一覧（男）'!$A$4:$X$53,16,FALSE)),"")</f>
        <v/>
      </c>
      <c r="O10" s="181" t="str">
        <f>_xlfn.IFNA(IF(ISNA(VLOOKUP($T10,'申込一覧（男）'!$A$4:$X$53,17,FALSE)),VLOOKUP($T10,'申込一覧（女）'!$A$4:$AD$53,17,FALSE),VLOOKUP($T10,'申込一覧（男）'!$A$4:$X$53,17,FALSE)),"")</f>
        <v/>
      </c>
      <c r="P10" s="179" t="str">
        <f>_xlfn.IFNA(IF(ISNA(VLOOKUP($T10,'申込一覧（男）'!$A$4:$X$53,19,FALSE)),VLOOKUP($T10,'申込一覧（女）'!$A$4:$AD$53,19,FALSE),VLOOKUP($T10,'申込一覧（男）'!$A$4:$X$53,19,FALSE)),"")</f>
        <v/>
      </c>
      <c r="Q10" s="179" t="str">
        <f>_xlfn.IFNA(IF(ISNA(VLOOKUP($T10,'申込一覧（男）'!$A$4:$X$53,20,FALSE)),VLOOKUP($T10,'申込一覧（女）'!$A$4:$AD$53,20,FALSE),VLOOKUP($T10,'申込一覧（男）'!$A$4:$X$53,20,FALSE)),"")</f>
        <v/>
      </c>
      <c r="R10" s="179" t="str">
        <f>_xlfn.IFNA(IF(ISNA(VLOOKUP($T10,'申込一覧（男）'!$A$4:$X$53,21,FALSE)),VLOOKUP($T10,'申込一覧（女）'!$A$4:$AD$53,21,FALSE),VLOOKUP($T10,'申込一覧（男）'!$A$4:$X$53,21,FALSE)),"")</f>
        <v/>
      </c>
      <c r="S10" s="179" t="str">
        <f>_xlfn.IFNA(IF(ISNA(VLOOKUP($T10,'申込一覧（男）'!$A$4:$X$53,22,FALSE)),VLOOKUP($T10,'申込一覧（女）'!$A$4:$AD$53,22,FALSE),VLOOKUP($T10,'申込一覧（男）'!$A$4:$X$53,22,FALSE)),"")</f>
        <v/>
      </c>
      <c r="T10" s="180">
        <v>9</v>
      </c>
    </row>
    <row r="11" spans="1:20">
      <c r="A11" s="180">
        <f>出場証明書!A26</f>
        <v>10</v>
      </c>
      <c r="B11" s="180" t="str">
        <f>出場証明書!B26</f>
        <v/>
      </c>
      <c r="C11" s="180" t="str">
        <f>出場証明書!H26</f>
        <v/>
      </c>
      <c r="D11" s="181" t="str">
        <f>出場証明書!C26</f>
        <v/>
      </c>
      <c r="E11" s="181" t="str">
        <f>出場証明書!E26</f>
        <v/>
      </c>
      <c r="F11" s="180" t="str">
        <f>IF(C11="","",基本情報!$B$2)</f>
        <v/>
      </c>
      <c r="G11" s="181" t="str">
        <f>出場証明書!F26</f>
        <v/>
      </c>
      <c r="H11" s="180" t="str">
        <f>_xlfn.IFNA(IF(ISNA(VLOOKUP($T11,'申込一覧（男）'!$A$4:$X$53,10,FALSE)),VLOOKUP($T11,'申込一覧（女）'!$A$4:$AD$53,10,FALSE),VLOOKUP($T11,'申込一覧（男）'!$A$4:$X$53,10,FALSE)),"")</f>
        <v/>
      </c>
      <c r="I11" s="180" t="str">
        <f>_xlfn.IFNA(IF(ISNA(VLOOKUP($T11,'申込一覧（男）'!$A$4:$X$53,11,FALSE)),VLOOKUP($T11,'申込一覧（女）'!$A$4:$AD$53,11,FALSE),VLOOKUP($T11,'申込一覧（男）'!$A$4:$X$53,11,FALSE)),"")</f>
        <v/>
      </c>
      <c r="J11" s="181" t="str">
        <f>_xlfn.IFNA(IF(ISNA(VLOOKUP($T11,'申込一覧（男）'!$A$4:$X$53,12,FALSE)),VLOOKUP($T11,'申込一覧（女）'!$A$4:$AD$53,12,FALSE),VLOOKUP($T11,'申込一覧（男）'!$A$4:$X$53,12,FALSE)),"")</f>
        <v/>
      </c>
      <c r="K11" s="180" t="str">
        <f>_xlfn.IFNA(IF(ISNA(VLOOKUP($T11,'申込一覧（男）'!$A$4:$X$53,13,FALSE)),VLOOKUP($T11,'申込一覧（女）'!$A$4:$AD$53,13,FALSE),VLOOKUP($T11,'申込一覧（男）'!$A$4:$X$53,13,FALSE)),"")</f>
        <v/>
      </c>
      <c r="L11" s="181" t="str">
        <f>_xlfn.IFNA(IF(ISNA(VLOOKUP($T11,'申込一覧（男）'!$A$4:$X$53,14,FALSE)),VLOOKUP($T11,'申込一覧（女）'!$A$4:$AD$53,14,FALSE),VLOOKUP($T11,'申込一覧（男）'!$A$4:$X$53,14,FALSE)),"")</f>
        <v/>
      </c>
      <c r="M11" s="181" t="str">
        <f>_xlfn.IFNA(IF(ISNA(VLOOKUP($T11,'申込一覧（男）'!$A$4:$X$53,15,FALSE)),VLOOKUP($T11,'申込一覧（女）'!$A$4:$AD$53,15,FALSE),VLOOKUP($T11,'申込一覧（男）'!$A$4:$X$53,15,FALSE)),"")</f>
        <v/>
      </c>
      <c r="N11" s="181" t="str">
        <f>_xlfn.IFNA(IF(ISNA(VLOOKUP($T11,'申込一覧（男）'!$A$4:$X$53,16,FALSE)),VLOOKUP($T11,'申込一覧（女）'!$A$4:$AD$53,16,FALSE),VLOOKUP($T11,'申込一覧（男）'!$A$4:$X$53,16,FALSE)),"")</f>
        <v/>
      </c>
      <c r="O11" s="181" t="str">
        <f>_xlfn.IFNA(IF(ISNA(VLOOKUP($T11,'申込一覧（男）'!$A$4:$X$53,17,FALSE)),VLOOKUP($T11,'申込一覧（女）'!$A$4:$AD$53,17,FALSE),VLOOKUP($T11,'申込一覧（男）'!$A$4:$X$53,17,FALSE)),"")</f>
        <v/>
      </c>
      <c r="P11" s="179" t="str">
        <f>_xlfn.IFNA(IF(ISNA(VLOOKUP($T11,'申込一覧（男）'!$A$4:$X$53,19,FALSE)),VLOOKUP($T11,'申込一覧（女）'!$A$4:$AD$53,19,FALSE),VLOOKUP($T11,'申込一覧（男）'!$A$4:$X$53,19,FALSE)),"")</f>
        <v/>
      </c>
      <c r="Q11" s="179" t="str">
        <f>_xlfn.IFNA(IF(ISNA(VLOOKUP($T11,'申込一覧（男）'!$A$4:$X$53,20,FALSE)),VLOOKUP($T11,'申込一覧（女）'!$A$4:$AD$53,20,FALSE),VLOOKUP($T11,'申込一覧（男）'!$A$4:$X$53,20,FALSE)),"")</f>
        <v/>
      </c>
      <c r="R11" s="179" t="str">
        <f>_xlfn.IFNA(IF(ISNA(VLOOKUP($T11,'申込一覧（男）'!$A$4:$X$53,21,FALSE)),VLOOKUP($T11,'申込一覧（女）'!$A$4:$AD$53,21,FALSE),VLOOKUP($T11,'申込一覧（男）'!$A$4:$X$53,21,FALSE)),"")</f>
        <v/>
      </c>
      <c r="S11" s="179" t="str">
        <f>_xlfn.IFNA(IF(ISNA(VLOOKUP($T11,'申込一覧（男）'!$A$4:$X$53,22,FALSE)),VLOOKUP($T11,'申込一覧（女）'!$A$4:$AD$53,22,FALSE),VLOOKUP($T11,'申込一覧（男）'!$A$4:$X$53,22,FALSE)),"")</f>
        <v/>
      </c>
      <c r="T11" s="180">
        <v>10</v>
      </c>
    </row>
    <row r="12" spans="1:20">
      <c r="A12" s="180">
        <f>出場証明書!A27</f>
        <v>11</v>
      </c>
      <c r="B12" s="180" t="str">
        <f>出場証明書!B27</f>
        <v/>
      </c>
      <c r="C12" s="180" t="str">
        <f>出場証明書!H27</f>
        <v/>
      </c>
      <c r="D12" s="181" t="str">
        <f>出場証明書!C27</f>
        <v/>
      </c>
      <c r="E12" s="181" t="str">
        <f>出場証明書!E27</f>
        <v/>
      </c>
      <c r="F12" s="180" t="str">
        <f>IF(C12="","",基本情報!$B$2)</f>
        <v/>
      </c>
      <c r="G12" s="181" t="str">
        <f>出場証明書!F27</f>
        <v/>
      </c>
      <c r="H12" s="180" t="str">
        <f>_xlfn.IFNA(IF(ISNA(VLOOKUP($T12,'申込一覧（男）'!$A$4:$X$53,10,FALSE)),VLOOKUP($T12,'申込一覧（女）'!$A$4:$AD$53,10,FALSE),VLOOKUP($T12,'申込一覧（男）'!$A$4:$X$53,10,FALSE)),"")</f>
        <v/>
      </c>
      <c r="I12" s="180" t="str">
        <f>_xlfn.IFNA(IF(ISNA(VLOOKUP($T12,'申込一覧（男）'!$A$4:$X$53,11,FALSE)),VLOOKUP($T12,'申込一覧（女）'!$A$4:$AD$53,11,FALSE),VLOOKUP($T12,'申込一覧（男）'!$A$4:$X$53,11,FALSE)),"")</f>
        <v/>
      </c>
      <c r="J12" s="181" t="str">
        <f>_xlfn.IFNA(IF(ISNA(VLOOKUP($T12,'申込一覧（男）'!$A$4:$X$53,12,FALSE)),VLOOKUP($T12,'申込一覧（女）'!$A$4:$AD$53,12,FALSE),VLOOKUP($T12,'申込一覧（男）'!$A$4:$X$53,12,FALSE)),"")</f>
        <v/>
      </c>
      <c r="K12" s="180" t="str">
        <f>_xlfn.IFNA(IF(ISNA(VLOOKUP($T12,'申込一覧（男）'!$A$4:$X$53,13,FALSE)),VLOOKUP($T12,'申込一覧（女）'!$A$4:$AD$53,13,FALSE),VLOOKUP($T12,'申込一覧（男）'!$A$4:$X$53,13,FALSE)),"")</f>
        <v/>
      </c>
      <c r="L12" s="181" t="str">
        <f>_xlfn.IFNA(IF(ISNA(VLOOKUP($T12,'申込一覧（男）'!$A$4:$X$53,14,FALSE)),VLOOKUP($T12,'申込一覧（女）'!$A$4:$AD$53,14,FALSE),VLOOKUP($T12,'申込一覧（男）'!$A$4:$X$53,14,FALSE)),"")</f>
        <v/>
      </c>
      <c r="M12" s="181" t="str">
        <f>_xlfn.IFNA(IF(ISNA(VLOOKUP($T12,'申込一覧（男）'!$A$4:$X$53,15,FALSE)),VLOOKUP($T12,'申込一覧（女）'!$A$4:$AD$53,15,FALSE),VLOOKUP($T12,'申込一覧（男）'!$A$4:$X$53,15,FALSE)),"")</f>
        <v/>
      </c>
      <c r="N12" s="181" t="str">
        <f>_xlfn.IFNA(IF(ISNA(VLOOKUP($T12,'申込一覧（男）'!$A$4:$X$53,16,FALSE)),VLOOKUP($T12,'申込一覧（女）'!$A$4:$AD$53,16,FALSE),VLOOKUP($T12,'申込一覧（男）'!$A$4:$X$53,16,FALSE)),"")</f>
        <v/>
      </c>
      <c r="O12" s="181" t="str">
        <f>_xlfn.IFNA(IF(ISNA(VLOOKUP($T12,'申込一覧（男）'!$A$4:$X$53,17,FALSE)),VLOOKUP($T12,'申込一覧（女）'!$A$4:$AD$53,17,FALSE),VLOOKUP($T12,'申込一覧（男）'!$A$4:$X$53,17,FALSE)),"")</f>
        <v/>
      </c>
      <c r="P12" s="179" t="str">
        <f>_xlfn.IFNA(IF(ISNA(VLOOKUP($T12,'申込一覧（男）'!$A$4:$X$53,19,FALSE)),VLOOKUP($T12,'申込一覧（女）'!$A$4:$AD$53,19,FALSE),VLOOKUP($T12,'申込一覧（男）'!$A$4:$X$53,19,FALSE)),"")</f>
        <v/>
      </c>
      <c r="Q12" s="179" t="str">
        <f>_xlfn.IFNA(IF(ISNA(VLOOKUP($T12,'申込一覧（男）'!$A$4:$X$53,20,FALSE)),VLOOKUP($T12,'申込一覧（女）'!$A$4:$AD$53,20,FALSE),VLOOKUP($T12,'申込一覧（男）'!$A$4:$X$53,20,FALSE)),"")</f>
        <v/>
      </c>
      <c r="R12" s="179" t="str">
        <f>_xlfn.IFNA(IF(ISNA(VLOOKUP($T12,'申込一覧（男）'!$A$4:$X$53,21,FALSE)),VLOOKUP($T12,'申込一覧（女）'!$A$4:$AD$53,21,FALSE),VLOOKUP($T12,'申込一覧（男）'!$A$4:$X$53,21,FALSE)),"")</f>
        <v/>
      </c>
      <c r="S12" s="179" t="str">
        <f>_xlfn.IFNA(IF(ISNA(VLOOKUP($T12,'申込一覧（男）'!$A$4:$X$53,22,FALSE)),VLOOKUP($T12,'申込一覧（女）'!$A$4:$AD$53,22,FALSE),VLOOKUP($T12,'申込一覧（男）'!$A$4:$X$53,22,FALSE)),"")</f>
        <v/>
      </c>
      <c r="T12" s="180">
        <v>11</v>
      </c>
    </row>
    <row r="13" spans="1:20">
      <c r="A13" s="180">
        <f>出場証明書!A28</f>
        <v>12</v>
      </c>
      <c r="B13" s="180" t="str">
        <f>出場証明書!B28</f>
        <v/>
      </c>
      <c r="C13" s="180" t="str">
        <f>出場証明書!H28</f>
        <v/>
      </c>
      <c r="D13" s="181" t="str">
        <f>出場証明書!C28</f>
        <v/>
      </c>
      <c r="E13" s="181" t="str">
        <f>出場証明書!E28</f>
        <v/>
      </c>
      <c r="F13" s="180" t="str">
        <f>IF(C13="","",基本情報!$B$2)</f>
        <v/>
      </c>
      <c r="G13" s="181" t="str">
        <f>出場証明書!F28</f>
        <v/>
      </c>
      <c r="H13" s="180" t="str">
        <f>_xlfn.IFNA(IF(ISNA(VLOOKUP($T13,'申込一覧（男）'!$A$4:$X$53,10,FALSE)),VLOOKUP($T13,'申込一覧（女）'!$A$4:$AD$53,10,FALSE),VLOOKUP($T13,'申込一覧（男）'!$A$4:$X$53,10,FALSE)),"")</f>
        <v/>
      </c>
      <c r="I13" s="180" t="str">
        <f>_xlfn.IFNA(IF(ISNA(VLOOKUP($T13,'申込一覧（男）'!$A$4:$X$53,11,FALSE)),VLOOKUP($T13,'申込一覧（女）'!$A$4:$AD$53,11,FALSE),VLOOKUP($T13,'申込一覧（男）'!$A$4:$X$53,11,FALSE)),"")</f>
        <v/>
      </c>
      <c r="J13" s="181" t="str">
        <f>_xlfn.IFNA(IF(ISNA(VLOOKUP($T13,'申込一覧（男）'!$A$4:$X$53,12,FALSE)),VLOOKUP($T13,'申込一覧（女）'!$A$4:$AD$53,12,FALSE),VLOOKUP($T13,'申込一覧（男）'!$A$4:$X$53,12,FALSE)),"")</f>
        <v/>
      </c>
      <c r="K13" s="180" t="str">
        <f>_xlfn.IFNA(IF(ISNA(VLOOKUP($T13,'申込一覧（男）'!$A$4:$X$53,13,FALSE)),VLOOKUP($T13,'申込一覧（女）'!$A$4:$AD$53,13,FALSE),VLOOKUP($T13,'申込一覧（男）'!$A$4:$X$53,13,FALSE)),"")</f>
        <v/>
      </c>
      <c r="L13" s="181" t="str">
        <f>_xlfn.IFNA(IF(ISNA(VLOOKUP($T13,'申込一覧（男）'!$A$4:$X$53,14,FALSE)),VLOOKUP($T13,'申込一覧（女）'!$A$4:$AD$53,14,FALSE),VLOOKUP($T13,'申込一覧（男）'!$A$4:$X$53,14,FALSE)),"")</f>
        <v/>
      </c>
      <c r="M13" s="181" t="str">
        <f>_xlfn.IFNA(IF(ISNA(VLOOKUP($T13,'申込一覧（男）'!$A$4:$X$53,15,FALSE)),VLOOKUP($T13,'申込一覧（女）'!$A$4:$AD$53,15,FALSE),VLOOKUP($T13,'申込一覧（男）'!$A$4:$X$53,15,FALSE)),"")</f>
        <v/>
      </c>
      <c r="N13" s="181" t="str">
        <f>_xlfn.IFNA(IF(ISNA(VLOOKUP($T13,'申込一覧（男）'!$A$4:$X$53,16,FALSE)),VLOOKUP($T13,'申込一覧（女）'!$A$4:$AD$53,16,FALSE),VLOOKUP($T13,'申込一覧（男）'!$A$4:$X$53,16,FALSE)),"")</f>
        <v/>
      </c>
      <c r="O13" s="181" t="str">
        <f>_xlfn.IFNA(IF(ISNA(VLOOKUP($T13,'申込一覧（男）'!$A$4:$X$53,17,FALSE)),VLOOKUP($T13,'申込一覧（女）'!$A$4:$AD$53,17,FALSE),VLOOKUP($T13,'申込一覧（男）'!$A$4:$X$53,17,FALSE)),"")</f>
        <v/>
      </c>
      <c r="P13" s="179" t="str">
        <f>_xlfn.IFNA(IF(ISNA(VLOOKUP($T13,'申込一覧（男）'!$A$4:$X$53,19,FALSE)),VLOOKUP($T13,'申込一覧（女）'!$A$4:$AD$53,19,FALSE),VLOOKUP($T13,'申込一覧（男）'!$A$4:$X$53,19,FALSE)),"")</f>
        <v/>
      </c>
      <c r="Q13" s="179" t="str">
        <f>_xlfn.IFNA(IF(ISNA(VLOOKUP($T13,'申込一覧（男）'!$A$4:$X$53,20,FALSE)),VLOOKUP($T13,'申込一覧（女）'!$A$4:$AD$53,20,FALSE),VLOOKUP($T13,'申込一覧（男）'!$A$4:$X$53,20,FALSE)),"")</f>
        <v/>
      </c>
      <c r="R13" s="179" t="str">
        <f>_xlfn.IFNA(IF(ISNA(VLOOKUP($T13,'申込一覧（男）'!$A$4:$X$53,21,FALSE)),VLOOKUP($T13,'申込一覧（女）'!$A$4:$AD$53,21,FALSE),VLOOKUP($T13,'申込一覧（男）'!$A$4:$X$53,21,FALSE)),"")</f>
        <v/>
      </c>
      <c r="S13" s="179" t="str">
        <f>_xlfn.IFNA(IF(ISNA(VLOOKUP($T13,'申込一覧（男）'!$A$4:$X$53,22,FALSE)),VLOOKUP($T13,'申込一覧（女）'!$A$4:$AD$53,22,FALSE),VLOOKUP($T13,'申込一覧（男）'!$A$4:$X$53,22,FALSE)),"")</f>
        <v/>
      </c>
      <c r="T13" s="180">
        <v>12</v>
      </c>
    </row>
    <row r="14" spans="1:20">
      <c r="A14" s="180">
        <f>出場証明書!A29</f>
        <v>13</v>
      </c>
      <c r="B14" s="180" t="str">
        <f>出場証明書!B29</f>
        <v/>
      </c>
      <c r="C14" s="180" t="str">
        <f>出場証明書!H29</f>
        <v/>
      </c>
      <c r="D14" s="181" t="str">
        <f>出場証明書!C29</f>
        <v/>
      </c>
      <c r="E14" s="181" t="str">
        <f>出場証明書!E29</f>
        <v/>
      </c>
      <c r="F14" s="180" t="str">
        <f>IF(C14="","",基本情報!$B$2)</f>
        <v/>
      </c>
      <c r="G14" s="181" t="str">
        <f>出場証明書!F29</f>
        <v/>
      </c>
      <c r="H14" s="180" t="str">
        <f>_xlfn.IFNA(IF(ISNA(VLOOKUP($T14,'申込一覧（男）'!$A$4:$X$53,10,FALSE)),VLOOKUP($T14,'申込一覧（女）'!$A$4:$AD$53,10,FALSE),VLOOKUP($T14,'申込一覧（男）'!$A$4:$X$53,10,FALSE)),"")</f>
        <v/>
      </c>
      <c r="I14" s="180" t="str">
        <f>_xlfn.IFNA(IF(ISNA(VLOOKUP($T14,'申込一覧（男）'!$A$4:$X$53,11,FALSE)),VLOOKUP($T14,'申込一覧（女）'!$A$4:$AD$53,11,FALSE),VLOOKUP($T14,'申込一覧（男）'!$A$4:$X$53,11,FALSE)),"")</f>
        <v/>
      </c>
      <c r="J14" s="181" t="str">
        <f>_xlfn.IFNA(IF(ISNA(VLOOKUP($T14,'申込一覧（男）'!$A$4:$X$53,12,FALSE)),VLOOKUP($T14,'申込一覧（女）'!$A$4:$AD$53,12,FALSE),VLOOKUP($T14,'申込一覧（男）'!$A$4:$X$53,12,FALSE)),"")</f>
        <v/>
      </c>
      <c r="K14" s="180" t="str">
        <f>_xlfn.IFNA(IF(ISNA(VLOOKUP($T14,'申込一覧（男）'!$A$4:$X$53,13,FALSE)),VLOOKUP($T14,'申込一覧（女）'!$A$4:$AD$53,13,FALSE),VLOOKUP($T14,'申込一覧（男）'!$A$4:$X$53,13,FALSE)),"")</f>
        <v/>
      </c>
      <c r="L14" s="181" t="str">
        <f>_xlfn.IFNA(IF(ISNA(VLOOKUP($T14,'申込一覧（男）'!$A$4:$X$53,14,FALSE)),VLOOKUP($T14,'申込一覧（女）'!$A$4:$AD$53,14,FALSE),VLOOKUP($T14,'申込一覧（男）'!$A$4:$X$53,14,FALSE)),"")</f>
        <v/>
      </c>
      <c r="M14" s="181" t="str">
        <f>_xlfn.IFNA(IF(ISNA(VLOOKUP($T14,'申込一覧（男）'!$A$4:$X$53,15,FALSE)),VLOOKUP($T14,'申込一覧（女）'!$A$4:$AD$53,15,FALSE),VLOOKUP($T14,'申込一覧（男）'!$A$4:$X$53,15,FALSE)),"")</f>
        <v/>
      </c>
      <c r="N14" s="181" t="str">
        <f>_xlfn.IFNA(IF(ISNA(VLOOKUP($T14,'申込一覧（男）'!$A$4:$X$53,16,FALSE)),VLOOKUP($T14,'申込一覧（女）'!$A$4:$AD$53,16,FALSE),VLOOKUP($T14,'申込一覧（男）'!$A$4:$X$53,16,FALSE)),"")</f>
        <v/>
      </c>
      <c r="O14" s="181" t="str">
        <f>_xlfn.IFNA(IF(ISNA(VLOOKUP($T14,'申込一覧（男）'!$A$4:$X$53,17,FALSE)),VLOOKUP($T14,'申込一覧（女）'!$A$4:$AD$53,17,FALSE),VLOOKUP($T14,'申込一覧（男）'!$A$4:$X$53,17,FALSE)),"")</f>
        <v/>
      </c>
      <c r="P14" s="179" t="str">
        <f>_xlfn.IFNA(IF(ISNA(VLOOKUP($T14,'申込一覧（男）'!$A$4:$X$53,19,FALSE)),VLOOKUP($T14,'申込一覧（女）'!$A$4:$AD$53,19,FALSE),VLOOKUP($T14,'申込一覧（男）'!$A$4:$X$53,19,FALSE)),"")</f>
        <v/>
      </c>
      <c r="Q14" s="179" t="str">
        <f>_xlfn.IFNA(IF(ISNA(VLOOKUP($T14,'申込一覧（男）'!$A$4:$X$53,20,FALSE)),VLOOKUP($T14,'申込一覧（女）'!$A$4:$AD$53,20,FALSE),VLOOKUP($T14,'申込一覧（男）'!$A$4:$X$53,20,FALSE)),"")</f>
        <v/>
      </c>
      <c r="R14" s="179" t="str">
        <f>_xlfn.IFNA(IF(ISNA(VLOOKUP($T14,'申込一覧（男）'!$A$4:$X$53,21,FALSE)),VLOOKUP($T14,'申込一覧（女）'!$A$4:$AD$53,21,FALSE),VLOOKUP($T14,'申込一覧（男）'!$A$4:$X$53,21,FALSE)),"")</f>
        <v/>
      </c>
      <c r="S14" s="179" t="str">
        <f>_xlfn.IFNA(IF(ISNA(VLOOKUP($T14,'申込一覧（男）'!$A$4:$X$53,22,FALSE)),VLOOKUP($T14,'申込一覧（女）'!$A$4:$AD$53,22,FALSE),VLOOKUP($T14,'申込一覧（男）'!$A$4:$X$53,22,FALSE)),"")</f>
        <v/>
      </c>
      <c r="T14" s="180">
        <v>13</v>
      </c>
    </row>
    <row r="15" spans="1:20">
      <c r="A15" s="180">
        <f>出場証明書!A30</f>
        <v>14</v>
      </c>
      <c r="B15" s="180" t="str">
        <f>出場証明書!B30</f>
        <v/>
      </c>
      <c r="C15" s="180" t="str">
        <f>出場証明書!H30</f>
        <v/>
      </c>
      <c r="D15" s="181" t="str">
        <f>出場証明書!C30</f>
        <v/>
      </c>
      <c r="E15" s="181" t="str">
        <f>出場証明書!E30</f>
        <v/>
      </c>
      <c r="F15" s="180" t="str">
        <f>IF(C15="","",基本情報!$B$2)</f>
        <v/>
      </c>
      <c r="G15" s="181" t="str">
        <f>出場証明書!F30</f>
        <v/>
      </c>
      <c r="H15" s="180" t="str">
        <f>_xlfn.IFNA(IF(ISNA(VLOOKUP($T15,'申込一覧（男）'!$A$4:$X$53,10,FALSE)),VLOOKUP($T15,'申込一覧（女）'!$A$4:$AD$53,10,FALSE),VLOOKUP($T15,'申込一覧（男）'!$A$4:$X$53,10,FALSE)),"")</f>
        <v/>
      </c>
      <c r="I15" s="180" t="str">
        <f>_xlfn.IFNA(IF(ISNA(VLOOKUP($T15,'申込一覧（男）'!$A$4:$X$53,11,FALSE)),VLOOKUP($T15,'申込一覧（女）'!$A$4:$AD$53,11,FALSE),VLOOKUP($T15,'申込一覧（男）'!$A$4:$X$53,11,FALSE)),"")</f>
        <v/>
      </c>
      <c r="J15" s="181" t="str">
        <f>_xlfn.IFNA(IF(ISNA(VLOOKUP($T15,'申込一覧（男）'!$A$4:$X$53,12,FALSE)),VLOOKUP($T15,'申込一覧（女）'!$A$4:$AD$53,12,FALSE),VLOOKUP($T15,'申込一覧（男）'!$A$4:$X$53,12,FALSE)),"")</f>
        <v/>
      </c>
      <c r="K15" s="180" t="str">
        <f>_xlfn.IFNA(IF(ISNA(VLOOKUP($T15,'申込一覧（男）'!$A$4:$X$53,13,FALSE)),VLOOKUP($T15,'申込一覧（女）'!$A$4:$AD$53,13,FALSE),VLOOKUP($T15,'申込一覧（男）'!$A$4:$X$53,13,FALSE)),"")</f>
        <v/>
      </c>
      <c r="L15" s="181" t="str">
        <f>_xlfn.IFNA(IF(ISNA(VLOOKUP($T15,'申込一覧（男）'!$A$4:$X$53,14,FALSE)),VLOOKUP($T15,'申込一覧（女）'!$A$4:$AD$53,14,FALSE),VLOOKUP($T15,'申込一覧（男）'!$A$4:$X$53,14,FALSE)),"")</f>
        <v/>
      </c>
      <c r="M15" s="181" t="str">
        <f>_xlfn.IFNA(IF(ISNA(VLOOKUP($T15,'申込一覧（男）'!$A$4:$X$53,15,FALSE)),VLOOKUP($T15,'申込一覧（女）'!$A$4:$AD$53,15,FALSE),VLOOKUP($T15,'申込一覧（男）'!$A$4:$X$53,15,FALSE)),"")</f>
        <v/>
      </c>
      <c r="N15" s="181" t="str">
        <f>_xlfn.IFNA(IF(ISNA(VLOOKUP($T15,'申込一覧（男）'!$A$4:$X$53,16,FALSE)),VLOOKUP($T15,'申込一覧（女）'!$A$4:$AD$53,16,FALSE),VLOOKUP($T15,'申込一覧（男）'!$A$4:$X$53,16,FALSE)),"")</f>
        <v/>
      </c>
      <c r="O15" s="181" t="str">
        <f>_xlfn.IFNA(IF(ISNA(VLOOKUP($T15,'申込一覧（男）'!$A$4:$X$53,17,FALSE)),VLOOKUP($T15,'申込一覧（女）'!$A$4:$AD$53,17,FALSE),VLOOKUP($T15,'申込一覧（男）'!$A$4:$X$53,17,FALSE)),"")</f>
        <v/>
      </c>
      <c r="P15" s="179" t="str">
        <f>_xlfn.IFNA(IF(ISNA(VLOOKUP($T15,'申込一覧（男）'!$A$4:$X$53,19,FALSE)),VLOOKUP($T15,'申込一覧（女）'!$A$4:$AD$53,19,FALSE),VLOOKUP($T15,'申込一覧（男）'!$A$4:$X$53,19,FALSE)),"")</f>
        <v/>
      </c>
      <c r="Q15" s="179" t="str">
        <f>_xlfn.IFNA(IF(ISNA(VLOOKUP($T15,'申込一覧（男）'!$A$4:$X$53,20,FALSE)),VLOOKUP($T15,'申込一覧（女）'!$A$4:$AD$53,20,FALSE),VLOOKUP($T15,'申込一覧（男）'!$A$4:$X$53,20,FALSE)),"")</f>
        <v/>
      </c>
      <c r="R15" s="179" t="str">
        <f>_xlfn.IFNA(IF(ISNA(VLOOKUP($T15,'申込一覧（男）'!$A$4:$X$53,21,FALSE)),VLOOKUP($T15,'申込一覧（女）'!$A$4:$AD$53,21,FALSE),VLOOKUP($T15,'申込一覧（男）'!$A$4:$X$53,21,FALSE)),"")</f>
        <v/>
      </c>
      <c r="S15" s="179" t="str">
        <f>_xlfn.IFNA(IF(ISNA(VLOOKUP($T15,'申込一覧（男）'!$A$4:$X$53,22,FALSE)),VLOOKUP($T15,'申込一覧（女）'!$A$4:$AD$53,22,FALSE),VLOOKUP($T15,'申込一覧（男）'!$A$4:$X$53,22,FALSE)),"")</f>
        <v/>
      </c>
      <c r="T15" s="180">
        <v>14</v>
      </c>
    </row>
    <row r="16" spans="1:20">
      <c r="A16" s="180">
        <f>出場証明書!A31</f>
        <v>15</v>
      </c>
      <c r="B16" s="180" t="str">
        <f>出場証明書!B31</f>
        <v/>
      </c>
      <c r="C16" s="180" t="str">
        <f>出場証明書!H31</f>
        <v/>
      </c>
      <c r="D16" s="181" t="str">
        <f>出場証明書!C31</f>
        <v/>
      </c>
      <c r="E16" s="181" t="str">
        <f>出場証明書!E31</f>
        <v/>
      </c>
      <c r="F16" s="180" t="str">
        <f>IF(C16="","",基本情報!$B$2)</f>
        <v/>
      </c>
      <c r="G16" s="181" t="str">
        <f>出場証明書!F31</f>
        <v/>
      </c>
      <c r="H16" s="180" t="str">
        <f>_xlfn.IFNA(IF(ISNA(VLOOKUP($T16,'申込一覧（男）'!$A$4:$X$53,10,FALSE)),VLOOKUP($T16,'申込一覧（女）'!$A$4:$AD$53,10,FALSE),VLOOKUP($T16,'申込一覧（男）'!$A$4:$X$53,10,FALSE)),"")</f>
        <v/>
      </c>
      <c r="I16" s="180" t="str">
        <f>_xlfn.IFNA(IF(ISNA(VLOOKUP($T16,'申込一覧（男）'!$A$4:$X$53,11,FALSE)),VLOOKUP($T16,'申込一覧（女）'!$A$4:$AD$53,11,FALSE),VLOOKUP($T16,'申込一覧（男）'!$A$4:$X$53,11,FALSE)),"")</f>
        <v/>
      </c>
      <c r="J16" s="181" t="str">
        <f>_xlfn.IFNA(IF(ISNA(VLOOKUP($T16,'申込一覧（男）'!$A$4:$X$53,12,FALSE)),VLOOKUP($T16,'申込一覧（女）'!$A$4:$AD$53,12,FALSE),VLOOKUP($T16,'申込一覧（男）'!$A$4:$X$53,12,FALSE)),"")</f>
        <v/>
      </c>
      <c r="K16" s="180" t="str">
        <f>_xlfn.IFNA(IF(ISNA(VLOOKUP($T16,'申込一覧（男）'!$A$4:$X$53,13,FALSE)),VLOOKUP($T16,'申込一覧（女）'!$A$4:$AD$53,13,FALSE),VLOOKUP($T16,'申込一覧（男）'!$A$4:$X$53,13,FALSE)),"")</f>
        <v/>
      </c>
      <c r="L16" s="181" t="str">
        <f>_xlfn.IFNA(IF(ISNA(VLOOKUP($T16,'申込一覧（男）'!$A$4:$X$53,14,FALSE)),VLOOKUP($T16,'申込一覧（女）'!$A$4:$AD$53,14,FALSE),VLOOKUP($T16,'申込一覧（男）'!$A$4:$X$53,14,FALSE)),"")</f>
        <v/>
      </c>
      <c r="M16" s="181" t="str">
        <f>_xlfn.IFNA(IF(ISNA(VLOOKUP($T16,'申込一覧（男）'!$A$4:$X$53,15,FALSE)),VLOOKUP($T16,'申込一覧（女）'!$A$4:$AD$53,15,FALSE),VLOOKUP($T16,'申込一覧（男）'!$A$4:$X$53,15,FALSE)),"")</f>
        <v/>
      </c>
      <c r="N16" s="181" t="str">
        <f>_xlfn.IFNA(IF(ISNA(VLOOKUP($T16,'申込一覧（男）'!$A$4:$X$53,16,FALSE)),VLOOKUP($T16,'申込一覧（女）'!$A$4:$AD$53,16,FALSE),VLOOKUP($T16,'申込一覧（男）'!$A$4:$X$53,16,FALSE)),"")</f>
        <v/>
      </c>
      <c r="O16" s="181" t="str">
        <f>_xlfn.IFNA(IF(ISNA(VLOOKUP($T16,'申込一覧（男）'!$A$4:$X$53,17,FALSE)),VLOOKUP($T16,'申込一覧（女）'!$A$4:$AD$53,17,FALSE),VLOOKUP($T16,'申込一覧（男）'!$A$4:$X$53,17,FALSE)),"")</f>
        <v/>
      </c>
      <c r="P16" s="179" t="str">
        <f>_xlfn.IFNA(IF(ISNA(VLOOKUP($T16,'申込一覧（男）'!$A$4:$X$53,19,FALSE)),VLOOKUP($T16,'申込一覧（女）'!$A$4:$AD$53,19,FALSE),VLOOKUP($T16,'申込一覧（男）'!$A$4:$X$53,19,FALSE)),"")</f>
        <v/>
      </c>
      <c r="Q16" s="179" t="str">
        <f>_xlfn.IFNA(IF(ISNA(VLOOKUP($T16,'申込一覧（男）'!$A$4:$X$53,20,FALSE)),VLOOKUP($T16,'申込一覧（女）'!$A$4:$AD$53,20,FALSE),VLOOKUP($T16,'申込一覧（男）'!$A$4:$X$53,20,FALSE)),"")</f>
        <v/>
      </c>
      <c r="R16" s="179" t="str">
        <f>_xlfn.IFNA(IF(ISNA(VLOOKUP($T16,'申込一覧（男）'!$A$4:$X$53,21,FALSE)),VLOOKUP($T16,'申込一覧（女）'!$A$4:$AD$53,21,FALSE),VLOOKUP($T16,'申込一覧（男）'!$A$4:$X$53,21,FALSE)),"")</f>
        <v/>
      </c>
      <c r="S16" s="179" t="str">
        <f>_xlfn.IFNA(IF(ISNA(VLOOKUP($T16,'申込一覧（男）'!$A$4:$X$53,22,FALSE)),VLOOKUP($T16,'申込一覧（女）'!$A$4:$AD$53,22,FALSE),VLOOKUP($T16,'申込一覧（男）'!$A$4:$X$53,22,FALSE)),"")</f>
        <v/>
      </c>
      <c r="T16" s="180">
        <v>15</v>
      </c>
    </row>
    <row r="17" spans="1:20">
      <c r="A17" s="180">
        <f>出場証明書!A32</f>
        <v>16</v>
      </c>
      <c r="B17" s="180" t="str">
        <f>出場証明書!B32</f>
        <v/>
      </c>
      <c r="C17" s="180" t="str">
        <f>出場証明書!H32</f>
        <v/>
      </c>
      <c r="D17" s="181" t="str">
        <f>出場証明書!C32</f>
        <v/>
      </c>
      <c r="E17" s="181" t="str">
        <f>出場証明書!E32</f>
        <v/>
      </c>
      <c r="F17" s="180" t="str">
        <f>IF(C17="","",基本情報!$B$2)</f>
        <v/>
      </c>
      <c r="G17" s="181" t="str">
        <f>出場証明書!F32</f>
        <v/>
      </c>
      <c r="H17" s="180" t="str">
        <f>_xlfn.IFNA(IF(ISNA(VLOOKUP($T17,'申込一覧（男）'!$A$4:$X$53,10,FALSE)),VLOOKUP($T17,'申込一覧（女）'!$A$4:$AD$53,10,FALSE),VLOOKUP($T17,'申込一覧（男）'!$A$4:$X$53,10,FALSE)),"")</f>
        <v/>
      </c>
      <c r="I17" s="180" t="str">
        <f>_xlfn.IFNA(IF(ISNA(VLOOKUP($T17,'申込一覧（男）'!$A$4:$X$53,11,FALSE)),VLOOKUP($T17,'申込一覧（女）'!$A$4:$AD$53,11,FALSE),VLOOKUP($T17,'申込一覧（男）'!$A$4:$X$53,11,FALSE)),"")</f>
        <v/>
      </c>
      <c r="J17" s="181" t="str">
        <f>_xlfn.IFNA(IF(ISNA(VLOOKUP($T17,'申込一覧（男）'!$A$4:$X$53,12,FALSE)),VLOOKUP($T17,'申込一覧（女）'!$A$4:$AD$53,12,FALSE),VLOOKUP($T17,'申込一覧（男）'!$A$4:$X$53,12,FALSE)),"")</f>
        <v/>
      </c>
      <c r="K17" s="180" t="str">
        <f>_xlfn.IFNA(IF(ISNA(VLOOKUP($T17,'申込一覧（男）'!$A$4:$X$53,13,FALSE)),VLOOKUP($T17,'申込一覧（女）'!$A$4:$AD$53,13,FALSE),VLOOKUP($T17,'申込一覧（男）'!$A$4:$X$53,13,FALSE)),"")</f>
        <v/>
      </c>
      <c r="L17" s="181" t="str">
        <f>_xlfn.IFNA(IF(ISNA(VLOOKUP($T17,'申込一覧（男）'!$A$4:$X$53,14,FALSE)),VLOOKUP($T17,'申込一覧（女）'!$A$4:$AD$53,14,FALSE),VLOOKUP($T17,'申込一覧（男）'!$A$4:$X$53,14,FALSE)),"")</f>
        <v/>
      </c>
      <c r="M17" s="181" t="str">
        <f>_xlfn.IFNA(IF(ISNA(VLOOKUP($T17,'申込一覧（男）'!$A$4:$X$53,15,FALSE)),VLOOKUP($T17,'申込一覧（女）'!$A$4:$AD$53,15,FALSE),VLOOKUP($T17,'申込一覧（男）'!$A$4:$X$53,15,FALSE)),"")</f>
        <v/>
      </c>
      <c r="N17" s="181" t="str">
        <f>_xlfn.IFNA(IF(ISNA(VLOOKUP($T17,'申込一覧（男）'!$A$4:$X$53,16,FALSE)),VLOOKUP($T17,'申込一覧（女）'!$A$4:$AD$53,16,FALSE),VLOOKUP($T17,'申込一覧（男）'!$A$4:$X$53,16,FALSE)),"")</f>
        <v/>
      </c>
      <c r="O17" s="181" t="str">
        <f>_xlfn.IFNA(IF(ISNA(VLOOKUP($T17,'申込一覧（男）'!$A$4:$X$53,17,FALSE)),VLOOKUP($T17,'申込一覧（女）'!$A$4:$AD$53,17,FALSE),VLOOKUP($T17,'申込一覧（男）'!$A$4:$X$53,17,FALSE)),"")</f>
        <v/>
      </c>
      <c r="P17" s="179" t="str">
        <f>_xlfn.IFNA(IF(ISNA(VLOOKUP($T17,'申込一覧（男）'!$A$4:$X$53,19,FALSE)),VLOOKUP($T17,'申込一覧（女）'!$A$4:$AD$53,19,FALSE),VLOOKUP($T17,'申込一覧（男）'!$A$4:$X$53,19,FALSE)),"")</f>
        <v/>
      </c>
      <c r="Q17" s="179" t="str">
        <f>_xlfn.IFNA(IF(ISNA(VLOOKUP($T17,'申込一覧（男）'!$A$4:$X$53,20,FALSE)),VLOOKUP($T17,'申込一覧（女）'!$A$4:$AD$53,20,FALSE),VLOOKUP($T17,'申込一覧（男）'!$A$4:$X$53,20,FALSE)),"")</f>
        <v/>
      </c>
      <c r="R17" s="179" t="str">
        <f>_xlfn.IFNA(IF(ISNA(VLOOKUP($T17,'申込一覧（男）'!$A$4:$X$53,21,FALSE)),VLOOKUP($T17,'申込一覧（女）'!$A$4:$AD$53,21,FALSE),VLOOKUP($T17,'申込一覧（男）'!$A$4:$X$53,21,FALSE)),"")</f>
        <v/>
      </c>
      <c r="S17" s="179" t="str">
        <f>_xlfn.IFNA(IF(ISNA(VLOOKUP($T17,'申込一覧（男）'!$A$4:$X$53,22,FALSE)),VLOOKUP($T17,'申込一覧（女）'!$A$4:$AD$53,22,FALSE),VLOOKUP($T17,'申込一覧（男）'!$A$4:$X$53,22,FALSE)),"")</f>
        <v/>
      </c>
      <c r="T17" s="180">
        <v>16</v>
      </c>
    </row>
    <row r="18" spans="1:20">
      <c r="A18" s="180">
        <f>出場証明書!A33</f>
        <v>17</v>
      </c>
      <c r="B18" s="180" t="str">
        <f>出場証明書!B33</f>
        <v/>
      </c>
      <c r="C18" s="180" t="str">
        <f>出場証明書!H33</f>
        <v/>
      </c>
      <c r="D18" s="181" t="str">
        <f>出場証明書!C33</f>
        <v/>
      </c>
      <c r="E18" s="181" t="str">
        <f>出場証明書!E33</f>
        <v/>
      </c>
      <c r="F18" s="180" t="str">
        <f>IF(C18="","",基本情報!$B$2)</f>
        <v/>
      </c>
      <c r="G18" s="181" t="str">
        <f>出場証明書!F33</f>
        <v/>
      </c>
      <c r="H18" s="180" t="str">
        <f>_xlfn.IFNA(IF(ISNA(VLOOKUP($T18,'申込一覧（男）'!$A$4:$X$53,10,FALSE)),VLOOKUP($T18,'申込一覧（女）'!$A$4:$AD$53,10,FALSE),VLOOKUP($T18,'申込一覧（男）'!$A$4:$X$53,10,FALSE)),"")</f>
        <v/>
      </c>
      <c r="I18" s="180" t="str">
        <f>_xlfn.IFNA(IF(ISNA(VLOOKUP($T18,'申込一覧（男）'!$A$4:$X$53,11,FALSE)),VLOOKUP($T18,'申込一覧（女）'!$A$4:$AD$53,11,FALSE),VLOOKUP($T18,'申込一覧（男）'!$A$4:$X$53,11,FALSE)),"")</f>
        <v/>
      </c>
      <c r="J18" s="181" t="str">
        <f>_xlfn.IFNA(IF(ISNA(VLOOKUP($T18,'申込一覧（男）'!$A$4:$X$53,12,FALSE)),VLOOKUP($T18,'申込一覧（女）'!$A$4:$AD$53,12,FALSE),VLOOKUP($T18,'申込一覧（男）'!$A$4:$X$53,12,FALSE)),"")</f>
        <v/>
      </c>
      <c r="K18" s="180" t="str">
        <f>_xlfn.IFNA(IF(ISNA(VLOOKUP($T18,'申込一覧（男）'!$A$4:$X$53,13,FALSE)),VLOOKUP($T18,'申込一覧（女）'!$A$4:$AD$53,13,FALSE),VLOOKUP($T18,'申込一覧（男）'!$A$4:$X$53,13,FALSE)),"")</f>
        <v/>
      </c>
      <c r="L18" s="181" t="str">
        <f>_xlfn.IFNA(IF(ISNA(VLOOKUP($T18,'申込一覧（男）'!$A$4:$X$53,14,FALSE)),VLOOKUP($T18,'申込一覧（女）'!$A$4:$AD$53,14,FALSE),VLOOKUP($T18,'申込一覧（男）'!$A$4:$X$53,14,FALSE)),"")</f>
        <v/>
      </c>
      <c r="M18" s="181" t="str">
        <f>_xlfn.IFNA(IF(ISNA(VLOOKUP($T18,'申込一覧（男）'!$A$4:$X$53,15,FALSE)),VLOOKUP($T18,'申込一覧（女）'!$A$4:$AD$53,15,FALSE),VLOOKUP($T18,'申込一覧（男）'!$A$4:$X$53,15,FALSE)),"")</f>
        <v/>
      </c>
      <c r="N18" s="181" t="str">
        <f>_xlfn.IFNA(IF(ISNA(VLOOKUP($T18,'申込一覧（男）'!$A$4:$X$53,16,FALSE)),VLOOKUP($T18,'申込一覧（女）'!$A$4:$AD$53,16,FALSE),VLOOKUP($T18,'申込一覧（男）'!$A$4:$X$53,16,FALSE)),"")</f>
        <v/>
      </c>
      <c r="O18" s="181" t="str">
        <f>_xlfn.IFNA(IF(ISNA(VLOOKUP($T18,'申込一覧（男）'!$A$4:$X$53,17,FALSE)),VLOOKUP($T18,'申込一覧（女）'!$A$4:$AD$53,17,FALSE),VLOOKUP($T18,'申込一覧（男）'!$A$4:$X$53,17,FALSE)),"")</f>
        <v/>
      </c>
      <c r="P18" s="179" t="str">
        <f>_xlfn.IFNA(IF(ISNA(VLOOKUP($T18,'申込一覧（男）'!$A$4:$X$53,19,FALSE)),VLOOKUP($T18,'申込一覧（女）'!$A$4:$AD$53,19,FALSE),VLOOKUP($T18,'申込一覧（男）'!$A$4:$X$53,19,FALSE)),"")</f>
        <v/>
      </c>
      <c r="Q18" s="179" t="str">
        <f>_xlfn.IFNA(IF(ISNA(VLOOKUP($T18,'申込一覧（男）'!$A$4:$X$53,20,FALSE)),VLOOKUP($T18,'申込一覧（女）'!$A$4:$AD$53,20,FALSE),VLOOKUP($T18,'申込一覧（男）'!$A$4:$X$53,20,FALSE)),"")</f>
        <v/>
      </c>
      <c r="R18" s="179" t="str">
        <f>_xlfn.IFNA(IF(ISNA(VLOOKUP($T18,'申込一覧（男）'!$A$4:$X$53,21,FALSE)),VLOOKUP($T18,'申込一覧（女）'!$A$4:$AD$53,21,FALSE),VLOOKUP($T18,'申込一覧（男）'!$A$4:$X$53,21,FALSE)),"")</f>
        <v/>
      </c>
      <c r="S18" s="179" t="str">
        <f>_xlfn.IFNA(IF(ISNA(VLOOKUP($T18,'申込一覧（男）'!$A$4:$X$53,22,FALSE)),VLOOKUP($T18,'申込一覧（女）'!$A$4:$AD$53,22,FALSE),VLOOKUP($T18,'申込一覧（男）'!$A$4:$X$53,22,FALSE)),"")</f>
        <v/>
      </c>
      <c r="T18" s="180">
        <v>17</v>
      </c>
    </row>
    <row r="19" spans="1:20">
      <c r="A19" s="180">
        <f>出場証明書!A34</f>
        <v>18</v>
      </c>
      <c r="B19" s="180" t="str">
        <f>出場証明書!B34</f>
        <v/>
      </c>
      <c r="C19" s="180" t="str">
        <f>出場証明書!H34</f>
        <v/>
      </c>
      <c r="D19" s="181" t="str">
        <f>出場証明書!C34</f>
        <v/>
      </c>
      <c r="E19" s="181" t="str">
        <f>出場証明書!E34</f>
        <v/>
      </c>
      <c r="F19" s="180" t="str">
        <f>IF(C19="","",基本情報!$B$2)</f>
        <v/>
      </c>
      <c r="G19" s="181" t="str">
        <f>出場証明書!F34</f>
        <v/>
      </c>
      <c r="H19" s="180" t="str">
        <f>_xlfn.IFNA(IF(ISNA(VLOOKUP($T19,'申込一覧（男）'!$A$4:$X$53,10,FALSE)),VLOOKUP($T19,'申込一覧（女）'!$A$4:$AD$53,10,FALSE),VLOOKUP($T19,'申込一覧（男）'!$A$4:$X$53,10,FALSE)),"")</f>
        <v/>
      </c>
      <c r="I19" s="180" t="str">
        <f>_xlfn.IFNA(IF(ISNA(VLOOKUP($T19,'申込一覧（男）'!$A$4:$X$53,11,FALSE)),VLOOKUP($T19,'申込一覧（女）'!$A$4:$AD$53,11,FALSE),VLOOKUP($T19,'申込一覧（男）'!$A$4:$X$53,11,FALSE)),"")</f>
        <v/>
      </c>
      <c r="J19" s="181" t="str">
        <f>_xlfn.IFNA(IF(ISNA(VLOOKUP($T19,'申込一覧（男）'!$A$4:$X$53,12,FALSE)),VLOOKUP($T19,'申込一覧（女）'!$A$4:$AD$53,12,FALSE),VLOOKUP($T19,'申込一覧（男）'!$A$4:$X$53,12,FALSE)),"")</f>
        <v/>
      </c>
      <c r="K19" s="180" t="str">
        <f>_xlfn.IFNA(IF(ISNA(VLOOKUP($T19,'申込一覧（男）'!$A$4:$X$53,13,FALSE)),VLOOKUP($T19,'申込一覧（女）'!$A$4:$AD$53,13,FALSE),VLOOKUP($T19,'申込一覧（男）'!$A$4:$X$53,13,FALSE)),"")</f>
        <v/>
      </c>
      <c r="L19" s="181" t="str">
        <f>_xlfn.IFNA(IF(ISNA(VLOOKUP($T19,'申込一覧（男）'!$A$4:$X$53,14,FALSE)),VLOOKUP($T19,'申込一覧（女）'!$A$4:$AD$53,14,FALSE),VLOOKUP($T19,'申込一覧（男）'!$A$4:$X$53,14,FALSE)),"")</f>
        <v/>
      </c>
      <c r="M19" s="181" t="str">
        <f>_xlfn.IFNA(IF(ISNA(VLOOKUP($T19,'申込一覧（男）'!$A$4:$X$53,15,FALSE)),VLOOKUP($T19,'申込一覧（女）'!$A$4:$AD$53,15,FALSE),VLOOKUP($T19,'申込一覧（男）'!$A$4:$X$53,15,FALSE)),"")</f>
        <v/>
      </c>
      <c r="N19" s="181" t="str">
        <f>_xlfn.IFNA(IF(ISNA(VLOOKUP($T19,'申込一覧（男）'!$A$4:$X$53,16,FALSE)),VLOOKUP($T19,'申込一覧（女）'!$A$4:$AD$53,16,FALSE),VLOOKUP($T19,'申込一覧（男）'!$A$4:$X$53,16,FALSE)),"")</f>
        <v/>
      </c>
      <c r="O19" s="181" t="str">
        <f>_xlfn.IFNA(IF(ISNA(VLOOKUP($T19,'申込一覧（男）'!$A$4:$X$53,17,FALSE)),VLOOKUP($T19,'申込一覧（女）'!$A$4:$AD$53,17,FALSE),VLOOKUP($T19,'申込一覧（男）'!$A$4:$X$53,17,FALSE)),"")</f>
        <v/>
      </c>
      <c r="P19" s="179" t="str">
        <f>_xlfn.IFNA(IF(ISNA(VLOOKUP($T19,'申込一覧（男）'!$A$4:$X$53,19,FALSE)),VLOOKUP($T19,'申込一覧（女）'!$A$4:$AD$53,19,FALSE),VLOOKUP($T19,'申込一覧（男）'!$A$4:$X$53,19,FALSE)),"")</f>
        <v/>
      </c>
      <c r="Q19" s="179" t="str">
        <f>_xlfn.IFNA(IF(ISNA(VLOOKUP($T19,'申込一覧（男）'!$A$4:$X$53,20,FALSE)),VLOOKUP($T19,'申込一覧（女）'!$A$4:$AD$53,20,FALSE),VLOOKUP($T19,'申込一覧（男）'!$A$4:$X$53,20,FALSE)),"")</f>
        <v/>
      </c>
      <c r="R19" s="179" t="str">
        <f>_xlfn.IFNA(IF(ISNA(VLOOKUP($T19,'申込一覧（男）'!$A$4:$X$53,21,FALSE)),VLOOKUP($T19,'申込一覧（女）'!$A$4:$AD$53,21,FALSE),VLOOKUP($T19,'申込一覧（男）'!$A$4:$X$53,21,FALSE)),"")</f>
        <v/>
      </c>
      <c r="S19" s="179" t="str">
        <f>_xlfn.IFNA(IF(ISNA(VLOOKUP($T19,'申込一覧（男）'!$A$4:$X$53,22,FALSE)),VLOOKUP($T19,'申込一覧（女）'!$A$4:$AD$53,22,FALSE),VLOOKUP($T19,'申込一覧（男）'!$A$4:$X$53,22,FALSE)),"")</f>
        <v/>
      </c>
      <c r="T19" s="180">
        <v>18</v>
      </c>
    </row>
    <row r="20" spans="1:20">
      <c r="A20" s="180">
        <f>出場証明書!A35</f>
        <v>19</v>
      </c>
      <c r="B20" s="180" t="str">
        <f>出場証明書!B35</f>
        <v/>
      </c>
      <c r="C20" s="180" t="str">
        <f>出場証明書!H35</f>
        <v/>
      </c>
      <c r="D20" s="181" t="str">
        <f>出場証明書!C35</f>
        <v/>
      </c>
      <c r="E20" s="181" t="str">
        <f>出場証明書!E35</f>
        <v/>
      </c>
      <c r="F20" s="180" t="str">
        <f>IF(C20="","",基本情報!$B$2)</f>
        <v/>
      </c>
      <c r="G20" s="181" t="str">
        <f>出場証明書!F35</f>
        <v/>
      </c>
      <c r="H20" s="180" t="str">
        <f>_xlfn.IFNA(IF(ISNA(VLOOKUP($T20,'申込一覧（男）'!$A$4:$X$53,10,FALSE)),VLOOKUP($T20,'申込一覧（女）'!$A$4:$AD$53,10,FALSE),VLOOKUP($T20,'申込一覧（男）'!$A$4:$X$53,10,FALSE)),"")</f>
        <v/>
      </c>
      <c r="I20" s="180" t="str">
        <f>_xlfn.IFNA(IF(ISNA(VLOOKUP($T20,'申込一覧（男）'!$A$4:$X$53,11,FALSE)),VLOOKUP($T20,'申込一覧（女）'!$A$4:$AD$53,11,FALSE),VLOOKUP($T20,'申込一覧（男）'!$A$4:$X$53,11,FALSE)),"")</f>
        <v/>
      </c>
      <c r="J20" s="181" t="str">
        <f>_xlfn.IFNA(IF(ISNA(VLOOKUP($T20,'申込一覧（男）'!$A$4:$X$53,12,FALSE)),VLOOKUP($T20,'申込一覧（女）'!$A$4:$AD$53,12,FALSE),VLOOKUP($T20,'申込一覧（男）'!$A$4:$X$53,12,FALSE)),"")</f>
        <v/>
      </c>
      <c r="K20" s="180" t="str">
        <f>_xlfn.IFNA(IF(ISNA(VLOOKUP($T20,'申込一覧（男）'!$A$4:$X$53,13,FALSE)),VLOOKUP($T20,'申込一覧（女）'!$A$4:$AD$53,13,FALSE),VLOOKUP($T20,'申込一覧（男）'!$A$4:$X$53,13,FALSE)),"")</f>
        <v/>
      </c>
      <c r="L20" s="181" t="str">
        <f>_xlfn.IFNA(IF(ISNA(VLOOKUP($T20,'申込一覧（男）'!$A$4:$X$53,14,FALSE)),VLOOKUP($T20,'申込一覧（女）'!$A$4:$AD$53,14,FALSE),VLOOKUP($T20,'申込一覧（男）'!$A$4:$X$53,14,FALSE)),"")</f>
        <v/>
      </c>
      <c r="M20" s="181" t="str">
        <f>_xlfn.IFNA(IF(ISNA(VLOOKUP($T20,'申込一覧（男）'!$A$4:$X$53,15,FALSE)),VLOOKUP($T20,'申込一覧（女）'!$A$4:$AD$53,15,FALSE),VLOOKUP($T20,'申込一覧（男）'!$A$4:$X$53,15,FALSE)),"")</f>
        <v/>
      </c>
      <c r="N20" s="181" t="str">
        <f>_xlfn.IFNA(IF(ISNA(VLOOKUP($T20,'申込一覧（男）'!$A$4:$X$53,16,FALSE)),VLOOKUP($T20,'申込一覧（女）'!$A$4:$AD$53,16,FALSE),VLOOKUP($T20,'申込一覧（男）'!$A$4:$X$53,16,FALSE)),"")</f>
        <v/>
      </c>
      <c r="O20" s="181" t="str">
        <f>_xlfn.IFNA(IF(ISNA(VLOOKUP($T20,'申込一覧（男）'!$A$4:$X$53,17,FALSE)),VLOOKUP($T20,'申込一覧（女）'!$A$4:$AD$53,17,FALSE),VLOOKUP($T20,'申込一覧（男）'!$A$4:$X$53,17,FALSE)),"")</f>
        <v/>
      </c>
      <c r="P20" s="179" t="str">
        <f>_xlfn.IFNA(IF(ISNA(VLOOKUP($T20,'申込一覧（男）'!$A$4:$X$53,19,FALSE)),VLOOKUP($T20,'申込一覧（女）'!$A$4:$AD$53,19,FALSE),VLOOKUP($T20,'申込一覧（男）'!$A$4:$X$53,19,FALSE)),"")</f>
        <v/>
      </c>
      <c r="Q20" s="179" t="str">
        <f>_xlfn.IFNA(IF(ISNA(VLOOKUP($T20,'申込一覧（男）'!$A$4:$X$53,20,FALSE)),VLOOKUP($T20,'申込一覧（女）'!$A$4:$AD$53,20,FALSE),VLOOKUP($T20,'申込一覧（男）'!$A$4:$X$53,20,FALSE)),"")</f>
        <v/>
      </c>
      <c r="R20" s="179" t="str">
        <f>_xlfn.IFNA(IF(ISNA(VLOOKUP($T20,'申込一覧（男）'!$A$4:$X$53,21,FALSE)),VLOOKUP($T20,'申込一覧（女）'!$A$4:$AD$53,21,FALSE),VLOOKUP($T20,'申込一覧（男）'!$A$4:$X$53,21,FALSE)),"")</f>
        <v/>
      </c>
      <c r="S20" s="179" t="str">
        <f>_xlfn.IFNA(IF(ISNA(VLOOKUP($T20,'申込一覧（男）'!$A$4:$X$53,22,FALSE)),VLOOKUP($T20,'申込一覧（女）'!$A$4:$AD$53,22,FALSE),VLOOKUP($T20,'申込一覧（男）'!$A$4:$X$53,22,FALSE)),"")</f>
        <v/>
      </c>
      <c r="T20" s="180">
        <v>19</v>
      </c>
    </row>
    <row r="21" spans="1:20">
      <c r="A21" s="180">
        <f>出場証明書!A36</f>
        <v>20</v>
      </c>
      <c r="B21" s="180" t="str">
        <f>出場証明書!B36</f>
        <v/>
      </c>
      <c r="C21" s="180" t="str">
        <f>出場証明書!H36</f>
        <v/>
      </c>
      <c r="D21" s="181" t="str">
        <f>出場証明書!C36</f>
        <v/>
      </c>
      <c r="E21" s="181" t="str">
        <f>出場証明書!E36</f>
        <v/>
      </c>
      <c r="F21" s="180" t="str">
        <f>IF(C21="","",基本情報!$B$2)</f>
        <v/>
      </c>
      <c r="G21" s="181" t="str">
        <f>出場証明書!F36</f>
        <v/>
      </c>
      <c r="H21" s="180" t="str">
        <f>_xlfn.IFNA(IF(ISNA(VLOOKUP($T21,'申込一覧（男）'!$A$4:$X$53,10,FALSE)),VLOOKUP($T21,'申込一覧（女）'!$A$4:$AD$53,10,FALSE),VLOOKUP($T21,'申込一覧（男）'!$A$4:$X$53,10,FALSE)),"")</f>
        <v/>
      </c>
      <c r="I21" s="180" t="str">
        <f>_xlfn.IFNA(IF(ISNA(VLOOKUP($T21,'申込一覧（男）'!$A$4:$X$53,11,FALSE)),VLOOKUP($T21,'申込一覧（女）'!$A$4:$AD$53,11,FALSE),VLOOKUP($T21,'申込一覧（男）'!$A$4:$X$53,11,FALSE)),"")</f>
        <v/>
      </c>
      <c r="J21" s="181" t="str">
        <f>_xlfn.IFNA(IF(ISNA(VLOOKUP($T21,'申込一覧（男）'!$A$4:$X$53,12,FALSE)),VLOOKUP($T21,'申込一覧（女）'!$A$4:$AD$53,12,FALSE),VLOOKUP($T21,'申込一覧（男）'!$A$4:$X$53,12,FALSE)),"")</f>
        <v/>
      </c>
      <c r="K21" s="180" t="str">
        <f>_xlfn.IFNA(IF(ISNA(VLOOKUP($T21,'申込一覧（男）'!$A$4:$X$53,13,FALSE)),VLOOKUP($T21,'申込一覧（女）'!$A$4:$AD$53,13,FALSE),VLOOKUP($T21,'申込一覧（男）'!$A$4:$X$53,13,FALSE)),"")</f>
        <v/>
      </c>
      <c r="L21" s="181" t="str">
        <f>_xlfn.IFNA(IF(ISNA(VLOOKUP($T21,'申込一覧（男）'!$A$4:$X$53,14,FALSE)),VLOOKUP($T21,'申込一覧（女）'!$A$4:$AD$53,14,FALSE),VLOOKUP($T21,'申込一覧（男）'!$A$4:$X$53,14,FALSE)),"")</f>
        <v/>
      </c>
      <c r="M21" s="181" t="str">
        <f>_xlfn.IFNA(IF(ISNA(VLOOKUP($T21,'申込一覧（男）'!$A$4:$X$53,15,FALSE)),VLOOKUP($T21,'申込一覧（女）'!$A$4:$AD$53,15,FALSE),VLOOKUP($T21,'申込一覧（男）'!$A$4:$X$53,15,FALSE)),"")</f>
        <v/>
      </c>
      <c r="N21" s="181" t="str">
        <f>_xlfn.IFNA(IF(ISNA(VLOOKUP($T21,'申込一覧（男）'!$A$4:$X$53,16,FALSE)),VLOOKUP($T21,'申込一覧（女）'!$A$4:$AD$53,16,FALSE),VLOOKUP($T21,'申込一覧（男）'!$A$4:$X$53,16,FALSE)),"")</f>
        <v/>
      </c>
      <c r="O21" s="181" t="str">
        <f>_xlfn.IFNA(IF(ISNA(VLOOKUP($T21,'申込一覧（男）'!$A$4:$X$53,17,FALSE)),VLOOKUP($T21,'申込一覧（女）'!$A$4:$AD$53,17,FALSE),VLOOKUP($T21,'申込一覧（男）'!$A$4:$X$53,17,FALSE)),"")</f>
        <v/>
      </c>
      <c r="P21" s="179" t="str">
        <f>_xlfn.IFNA(IF(ISNA(VLOOKUP($T21,'申込一覧（男）'!$A$4:$X$53,19,FALSE)),VLOOKUP($T21,'申込一覧（女）'!$A$4:$AD$53,19,FALSE),VLOOKUP($T21,'申込一覧（男）'!$A$4:$X$53,19,FALSE)),"")</f>
        <v/>
      </c>
      <c r="Q21" s="179" t="str">
        <f>_xlfn.IFNA(IF(ISNA(VLOOKUP($T21,'申込一覧（男）'!$A$4:$X$53,20,FALSE)),VLOOKUP($T21,'申込一覧（女）'!$A$4:$AD$53,20,FALSE),VLOOKUP($T21,'申込一覧（男）'!$A$4:$X$53,20,FALSE)),"")</f>
        <v/>
      </c>
      <c r="R21" s="179" t="str">
        <f>_xlfn.IFNA(IF(ISNA(VLOOKUP($T21,'申込一覧（男）'!$A$4:$X$53,21,FALSE)),VLOOKUP($T21,'申込一覧（女）'!$A$4:$AD$53,21,FALSE),VLOOKUP($T21,'申込一覧（男）'!$A$4:$X$53,21,FALSE)),"")</f>
        <v/>
      </c>
      <c r="S21" s="179" t="str">
        <f>_xlfn.IFNA(IF(ISNA(VLOOKUP($T21,'申込一覧（男）'!$A$4:$X$53,22,FALSE)),VLOOKUP($T21,'申込一覧（女）'!$A$4:$AD$53,22,FALSE),VLOOKUP($T21,'申込一覧（男）'!$A$4:$X$53,22,FALSE)),"")</f>
        <v/>
      </c>
      <c r="T21" s="180">
        <v>20</v>
      </c>
    </row>
    <row r="22" spans="1:20">
      <c r="A22" s="180">
        <f>出場証明書!A37</f>
        <v>21</v>
      </c>
      <c r="B22" s="180" t="str">
        <f>出場証明書!B37</f>
        <v/>
      </c>
      <c r="C22" s="180" t="str">
        <f>出場証明書!H37</f>
        <v/>
      </c>
      <c r="D22" s="181" t="str">
        <f>出場証明書!C37</f>
        <v/>
      </c>
      <c r="E22" s="181" t="str">
        <f>出場証明書!E37</f>
        <v/>
      </c>
      <c r="F22" s="180" t="str">
        <f>IF(C22="","",基本情報!$B$2)</f>
        <v/>
      </c>
      <c r="G22" s="181" t="str">
        <f>出場証明書!F37</f>
        <v/>
      </c>
      <c r="H22" s="180" t="str">
        <f>_xlfn.IFNA(IF(ISNA(VLOOKUP($T22,'申込一覧（男）'!$A$4:$X$53,10,FALSE)),VLOOKUP($T22,'申込一覧（女）'!$A$4:$AD$53,10,FALSE),VLOOKUP($T22,'申込一覧（男）'!$A$4:$X$53,10,FALSE)),"")</f>
        <v/>
      </c>
      <c r="I22" s="180" t="str">
        <f>_xlfn.IFNA(IF(ISNA(VLOOKUP($T22,'申込一覧（男）'!$A$4:$X$53,11,FALSE)),VLOOKUP($T22,'申込一覧（女）'!$A$4:$AD$53,11,FALSE),VLOOKUP($T22,'申込一覧（男）'!$A$4:$X$53,11,FALSE)),"")</f>
        <v/>
      </c>
      <c r="J22" s="181" t="str">
        <f>_xlfn.IFNA(IF(ISNA(VLOOKUP($T22,'申込一覧（男）'!$A$4:$X$53,12,FALSE)),VLOOKUP($T22,'申込一覧（女）'!$A$4:$AD$53,12,FALSE),VLOOKUP($T22,'申込一覧（男）'!$A$4:$X$53,12,FALSE)),"")</f>
        <v/>
      </c>
      <c r="K22" s="180" t="str">
        <f>_xlfn.IFNA(IF(ISNA(VLOOKUP($T22,'申込一覧（男）'!$A$4:$X$53,13,FALSE)),VLOOKUP($T22,'申込一覧（女）'!$A$4:$AD$53,13,FALSE),VLOOKUP($T22,'申込一覧（男）'!$A$4:$X$53,13,FALSE)),"")</f>
        <v/>
      </c>
      <c r="L22" s="181" t="str">
        <f>_xlfn.IFNA(IF(ISNA(VLOOKUP($T22,'申込一覧（男）'!$A$4:$X$53,14,FALSE)),VLOOKUP($T22,'申込一覧（女）'!$A$4:$AD$53,14,FALSE),VLOOKUP($T22,'申込一覧（男）'!$A$4:$X$53,14,FALSE)),"")</f>
        <v/>
      </c>
      <c r="M22" s="181" t="str">
        <f>_xlfn.IFNA(IF(ISNA(VLOOKUP($T22,'申込一覧（男）'!$A$4:$X$53,15,FALSE)),VLOOKUP($T22,'申込一覧（女）'!$A$4:$AD$53,15,FALSE),VLOOKUP($T22,'申込一覧（男）'!$A$4:$X$53,15,FALSE)),"")</f>
        <v/>
      </c>
      <c r="N22" s="181" t="str">
        <f>_xlfn.IFNA(IF(ISNA(VLOOKUP($T22,'申込一覧（男）'!$A$4:$X$53,16,FALSE)),VLOOKUP($T22,'申込一覧（女）'!$A$4:$AD$53,16,FALSE),VLOOKUP($T22,'申込一覧（男）'!$A$4:$X$53,16,FALSE)),"")</f>
        <v/>
      </c>
      <c r="O22" s="181" t="str">
        <f>_xlfn.IFNA(IF(ISNA(VLOOKUP($T22,'申込一覧（男）'!$A$4:$X$53,17,FALSE)),VLOOKUP($T22,'申込一覧（女）'!$A$4:$AD$53,17,FALSE),VLOOKUP($T22,'申込一覧（男）'!$A$4:$X$53,17,FALSE)),"")</f>
        <v/>
      </c>
      <c r="P22" s="179" t="str">
        <f>_xlfn.IFNA(IF(ISNA(VLOOKUP($T22,'申込一覧（男）'!$A$4:$X$53,19,FALSE)),VLOOKUP($T22,'申込一覧（女）'!$A$4:$AD$53,19,FALSE),VLOOKUP($T22,'申込一覧（男）'!$A$4:$X$53,19,FALSE)),"")</f>
        <v/>
      </c>
      <c r="Q22" s="179" t="str">
        <f>_xlfn.IFNA(IF(ISNA(VLOOKUP($T22,'申込一覧（男）'!$A$4:$X$53,20,FALSE)),VLOOKUP($T22,'申込一覧（女）'!$A$4:$AD$53,20,FALSE),VLOOKUP($T22,'申込一覧（男）'!$A$4:$X$53,20,FALSE)),"")</f>
        <v/>
      </c>
      <c r="R22" s="179" t="str">
        <f>_xlfn.IFNA(IF(ISNA(VLOOKUP($T22,'申込一覧（男）'!$A$4:$X$53,21,FALSE)),VLOOKUP($T22,'申込一覧（女）'!$A$4:$AD$53,21,FALSE),VLOOKUP($T22,'申込一覧（男）'!$A$4:$X$53,21,FALSE)),"")</f>
        <v/>
      </c>
      <c r="S22" s="179" t="str">
        <f>_xlfn.IFNA(IF(ISNA(VLOOKUP($T22,'申込一覧（男）'!$A$4:$X$53,22,FALSE)),VLOOKUP($T22,'申込一覧（女）'!$A$4:$AD$53,22,FALSE),VLOOKUP($T22,'申込一覧（男）'!$A$4:$X$53,22,FALSE)),"")</f>
        <v/>
      </c>
      <c r="T22" s="180">
        <v>21</v>
      </c>
    </row>
    <row r="23" spans="1:20">
      <c r="A23" s="180">
        <f>出場証明書!A38</f>
        <v>22</v>
      </c>
      <c r="B23" s="180" t="str">
        <f>出場証明書!B38</f>
        <v/>
      </c>
      <c r="C23" s="180" t="str">
        <f>出場証明書!H38</f>
        <v/>
      </c>
      <c r="D23" s="181" t="str">
        <f>出場証明書!C38</f>
        <v/>
      </c>
      <c r="E23" s="181" t="str">
        <f>出場証明書!E38</f>
        <v/>
      </c>
      <c r="F23" s="180" t="str">
        <f>IF(C23="","",基本情報!$B$2)</f>
        <v/>
      </c>
      <c r="G23" s="181" t="str">
        <f>出場証明書!F38</f>
        <v/>
      </c>
      <c r="H23" s="180" t="str">
        <f>_xlfn.IFNA(IF(ISNA(VLOOKUP($T23,'申込一覧（男）'!$A$4:$X$53,10,FALSE)),VLOOKUP($T23,'申込一覧（女）'!$A$4:$AD$53,10,FALSE),VLOOKUP($T23,'申込一覧（男）'!$A$4:$X$53,10,FALSE)),"")</f>
        <v/>
      </c>
      <c r="I23" s="180" t="str">
        <f>_xlfn.IFNA(IF(ISNA(VLOOKUP($T23,'申込一覧（男）'!$A$4:$X$53,11,FALSE)),VLOOKUP($T23,'申込一覧（女）'!$A$4:$AD$53,11,FALSE),VLOOKUP($T23,'申込一覧（男）'!$A$4:$X$53,11,FALSE)),"")</f>
        <v/>
      </c>
      <c r="J23" s="181" t="str">
        <f>_xlfn.IFNA(IF(ISNA(VLOOKUP($T23,'申込一覧（男）'!$A$4:$X$53,12,FALSE)),VLOOKUP($T23,'申込一覧（女）'!$A$4:$AD$53,12,FALSE),VLOOKUP($T23,'申込一覧（男）'!$A$4:$X$53,12,FALSE)),"")</f>
        <v/>
      </c>
      <c r="K23" s="180" t="str">
        <f>_xlfn.IFNA(IF(ISNA(VLOOKUP($T23,'申込一覧（男）'!$A$4:$X$53,13,FALSE)),VLOOKUP($T23,'申込一覧（女）'!$A$4:$AD$53,13,FALSE),VLOOKUP($T23,'申込一覧（男）'!$A$4:$X$53,13,FALSE)),"")</f>
        <v/>
      </c>
      <c r="L23" s="181" t="str">
        <f>_xlfn.IFNA(IF(ISNA(VLOOKUP($T23,'申込一覧（男）'!$A$4:$X$53,14,FALSE)),VLOOKUP($T23,'申込一覧（女）'!$A$4:$AD$53,14,FALSE),VLOOKUP($T23,'申込一覧（男）'!$A$4:$X$53,14,FALSE)),"")</f>
        <v/>
      </c>
      <c r="M23" s="181" t="str">
        <f>_xlfn.IFNA(IF(ISNA(VLOOKUP($T23,'申込一覧（男）'!$A$4:$X$53,15,FALSE)),VLOOKUP($T23,'申込一覧（女）'!$A$4:$AD$53,15,FALSE),VLOOKUP($T23,'申込一覧（男）'!$A$4:$X$53,15,FALSE)),"")</f>
        <v/>
      </c>
      <c r="N23" s="181" t="str">
        <f>_xlfn.IFNA(IF(ISNA(VLOOKUP($T23,'申込一覧（男）'!$A$4:$X$53,16,FALSE)),VLOOKUP($T23,'申込一覧（女）'!$A$4:$AD$53,16,FALSE),VLOOKUP($T23,'申込一覧（男）'!$A$4:$X$53,16,FALSE)),"")</f>
        <v/>
      </c>
      <c r="O23" s="181" t="str">
        <f>_xlfn.IFNA(IF(ISNA(VLOOKUP($T23,'申込一覧（男）'!$A$4:$X$53,17,FALSE)),VLOOKUP($T23,'申込一覧（女）'!$A$4:$AD$53,17,FALSE),VLOOKUP($T23,'申込一覧（男）'!$A$4:$X$53,17,FALSE)),"")</f>
        <v/>
      </c>
      <c r="P23" s="179" t="str">
        <f>_xlfn.IFNA(IF(ISNA(VLOOKUP($T23,'申込一覧（男）'!$A$4:$X$53,19,FALSE)),VLOOKUP($T23,'申込一覧（女）'!$A$4:$AD$53,19,FALSE),VLOOKUP($T23,'申込一覧（男）'!$A$4:$X$53,19,FALSE)),"")</f>
        <v/>
      </c>
      <c r="Q23" s="179" t="str">
        <f>_xlfn.IFNA(IF(ISNA(VLOOKUP($T23,'申込一覧（男）'!$A$4:$X$53,20,FALSE)),VLOOKUP($T23,'申込一覧（女）'!$A$4:$AD$53,20,FALSE),VLOOKUP($T23,'申込一覧（男）'!$A$4:$X$53,20,FALSE)),"")</f>
        <v/>
      </c>
      <c r="R23" s="179" t="str">
        <f>_xlfn.IFNA(IF(ISNA(VLOOKUP($T23,'申込一覧（男）'!$A$4:$X$53,21,FALSE)),VLOOKUP($T23,'申込一覧（女）'!$A$4:$AD$53,21,FALSE),VLOOKUP($T23,'申込一覧（男）'!$A$4:$X$53,21,FALSE)),"")</f>
        <v/>
      </c>
      <c r="S23" s="179" t="str">
        <f>_xlfn.IFNA(IF(ISNA(VLOOKUP($T23,'申込一覧（男）'!$A$4:$X$53,22,FALSE)),VLOOKUP($T23,'申込一覧（女）'!$A$4:$AD$53,22,FALSE),VLOOKUP($T23,'申込一覧（男）'!$A$4:$X$53,22,FALSE)),"")</f>
        <v/>
      </c>
      <c r="T23" s="180">
        <v>22</v>
      </c>
    </row>
    <row r="24" spans="1:20">
      <c r="A24" s="180">
        <f>出場証明書!A39</f>
        <v>23</v>
      </c>
      <c r="B24" s="180" t="str">
        <f>出場証明書!B39</f>
        <v/>
      </c>
      <c r="C24" s="180" t="str">
        <f>出場証明書!H39</f>
        <v/>
      </c>
      <c r="D24" s="181" t="str">
        <f>出場証明書!C39</f>
        <v/>
      </c>
      <c r="E24" s="181" t="str">
        <f>出場証明書!E39</f>
        <v/>
      </c>
      <c r="F24" s="180" t="str">
        <f>IF(C24="","",基本情報!$B$2)</f>
        <v/>
      </c>
      <c r="G24" s="181" t="str">
        <f>出場証明書!F39</f>
        <v/>
      </c>
      <c r="H24" s="180" t="str">
        <f>_xlfn.IFNA(IF(ISNA(VLOOKUP($T24,'申込一覧（男）'!$A$4:$X$53,10,FALSE)),VLOOKUP($T24,'申込一覧（女）'!$A$4:$AD$53,10,FALSE),VLOOKUP($T24,'申込一覧（男）'!$A$4:$X$53,10,FALSE)),"")</f>
        <v/>
      </c>
      <c r="I24" s="180" t="str">
        <f>_xlfn.IFNA(IF(ISNA(VLOOKUP($T24,'申込一覧（男）'!$A$4:$X$53,11,FALSE)),VLOOKUP($T24,'申込一覧（女）'!$A$4:$AD$53,11,FALSE),VLOOKUP($T24,'申込一覧（男）'!$A$4:$X$53,11,FALSE)),"")</f>
        <v/>
      </c>
      <c r="J24" s="181" t="str">
        <f>_xlfn.IFNA(IF(ISNA(VLOOKUP($T24,'申込一覧（男）'!$A$4:$X$53,12,FALSE)),VLOOKUP($T24,'申込一覧（女）'!$A$4:$AD$53,12,FALSE),VLOOKUP($T24,'申込一覧（男）'!$A$4:$X$53,12,FALSE)),"")</f>
        <v/>
      </c>
      <c r="K24" s="180" t="str">
        <f>_xlfn.IFNA(IF(ISNA(VLOOKUP($T24,'申込一覧（男）'!$A$4:$X$53,13,FALSE)),VLOOKUP($T24,'申込一覧（女）'!$A$4:$AD$53,13,FALSE),VLOOKUP($T24,'申込一覧（男）'!$A$4:$X$53,13,FALSE)),"")</f>
        <v/>
      </c>
      <c r="L24" s="181" t="str">
        <f>_xlfn.IFNA(IF(ISNA(VLOOKUP($T24,'申込一覧（男）'!$A$4:$X$53,14,FALSE)),VLOOKUP($T24,'申込一覧（女）'!$A$4:$AD$53,14,FALSE),VLOOKUP($T24,'申込一覧（男）'!$A$4:$X$53,14,FALSE)),"")</f>
        <v/>
      </c>
      <c r="M24" s="181" t="str">
        <f>_xlfn.IFNA(IF(ISNA(VLOOKUP($T24,'申込一覧（男）'!$A$4:$X$53,15,FALSE)),VLOOKUP($T24,'申込一覧（女）'!$A$4:$AD$53,15,FALSE),VLOOKUP($T24,'申込一覧（男）'!$A$4:$X$53,15,FALSE)),"")</f>
        <v/>
      </c>
      <c r="N24" s="181" t="str">
        <f>_xlfn.IFNA(IF(ISNA(VLOOKUP($T24,'申込一覧（男）'!$A$4:$X$53,16,FALSE)),VLOOKUP($T24,'申込一覧（女）'!$A$4:$AD$53,16,FALSE),VLOOKUP($T24,'申込一覧（男）'!$A$4:$X$53,16,FALSE)),"")</f>
        <v/>
      </c>
      <c r="O24" s="181" t="str">
        <f>_xlfn.IFNA(IF(ISNA(VLOOKUP($T24,'申込一覧（男）'!$A$4:$X$53,17,FALSE)),VLOOKUP($T24,'申込一覧（女）'!$A$4:$AD$53,17,FALSE),VLOOKUP($T24,'申込一覧（男）'!$A$4:$X$53,17,FALSE)),"")</f>
        <v/>
      </c>
      <c r="P24" s="179" t="str">
        <f>_xlfn.IFNA(IF(ISNA(VLOOKUP($T24,'申込一覧（男）'!$A$4:$X$53,19,FALSE)),VLOOKUP($T24,'申込一覧（女）'!$A$4:$AD$53,19,FALSE),VLOOKUP($T24,'申込一覧（男）'!$A$4:$X$53,19,FALSE)),"")</f>
        <v/>
      </c>
      <c r="Q24" s="179" t="str">
        <f>_xlfn.IFNA(IF(ISNA(VLOOKUP($T24,'申込一覧（男）'!$A$4:$X$53,20,FALSE)),VLOOKUP($T24,'申込一覧（女）'!$A$4:$AD$53,20,FALSE),VLOOKUP($T24,'申込一覧（男）'!$A$4:$X$53,20,FALSE)),"")</f>
        <v/>
      </c>
      <c r="R24" s="179" t="str">
        <f>_xlfn.IFNA(IF(ISNA(VLOOKUP($T24,'申込一覧（男）'!$A$4:$X$53,21,FALSE)),VLOOKUP($T24,'申込一覧（女）'!$A$4:$AD$53,21,FALSE),VLOOKUP($T24,'申込一覧（男）'!$A$4:$X$53,21,FALSE)),"")</f>
        <v/>
      </c>
      <c r="S24" s="179" t="str">
        <f>_xlfn.IFNA(IF(ISNA(VLOOKUP($T24,'申込一覧（男）'!$A$4:$X$53,22,FALSE)),VLOOKUP($T24,'申込一覧（女）'!$A$4:$AD$53,22,FALSE),VLOOKUP($T24,'申込一覧（男）'!$A$4:$X$53,22,FALSE)),"")</f>
        <v/>
      </c>
      <c r="T24" s="180">
        <v>23</v>
      </c>
    </row>
    <row r="25" spans="1:20">
      <c r="A25" s="180">
        <f>出場証明書!A40</f>
        <v>24</v>
      </c>
      <c r="B25" s="180" t="str">
        <f>出場証明書!B40</f>
        <v/>
      </c>
      <c r="C25" s="180" t="str">
        <f>出場証明書!H40</f>
        <v/>
      </c>
      <c r="D25" s="181" t="str">
        <f>出場証明書!C40</f>
        <v/>
      </c>
      <c r="E25" s="181" t="str">
        <f>出場証明書!E40</f>
        <v/>
      </c>
      <c r="F25" s="180" t="str">
        <f>IF(C25="","",基本情報!$B$2)</f>
        <v/>
      </c>
      <c r="G25" s="181" t="str">
        <f>出場証明書!F40</f>
        <v/>
      </c>
      <c r="H25" s="180" t="str">
        <f>_xlfn.IFNA(IF(ISNA(VLOOKUP($T25,'申込一覧（男）'!$A$4:$X$53,10,FALSE)),VLOOKUP($T25,'申込一覧（女）'!$A$4:$AD$53,10,FALSE),VLOOKUP($T25,'申込一覧（男）'!$A$4:$X$53,10,FALSE)),"")</f>
        <v/>
      </c>
      <c r="I25" s="180" t="str">
        <f>_xlfn.IFNA(IF(ISNA(VLOOKUP($T25,'申込一覧（男）'!$A$4:$X$53,11,FALSE)),VLOOKUP($T25,'申込一覧（女）'!$A$4:$AD$53,11,FALSE),VLOOKUP($T25,'申込一覧（男）'!$A$4:$X$53,11,FALSE)),"")</f>
        <v/>
      </c>
      <c r="J25" s="181" t="str">
        <f>_xlfn.IFNA(IF(ISNA(VLOOKUP($T25,'申込一覧（男）'!$A$4:$X$53,12,FALSE)),VLOOKUP($T25,'申込一覧（女）'!$A$4:$AD$53,12,FALSE),VLOOKUP($T25,'申込一覧（男）'!$A$4:$X$53,12,FALSE)),"")</f>
        <v/>
      </c>
      <c r="K25" s="180" t="str">
        <f>_xlfn.IFNA(IF(ISNA(VLOOKUP($T25,'申込一覧（男）'!$A$4:$X$53,13,FALSE)),VLOOKUP($T25,'申込一覧（女）'!$A$4:$AD$53,13,FALSE),VLOOKUP($T25,'申込一覧（男）'!$A$4:$X$53,13,FALSE)),"")</f>
        <v/>
      </c>
      <c r="L25" s="181" t="str">
        <f>_xlfn.IFNA(IF(ISNA(VLOOKUP($T25,'申込一覧（男）'!$A$4:$X$53,14,FALSE)),VLOOKUP($T25,'申込一覧（女）'!$A$4:$AD$53,14,FALSE),VLOOKUP($T25,'申込一覧（男）'!$A$4:$X$53,14,FALSE)),"")</f>
        <v/>
      </c>
      <c r="M25" s="181" t="str">
        <f>_xlfn.IFNA(IF(ISNA(VLOOKUP($T25,'申込一覧（男）'!$A$4:$X$53,15,FALSE)),VLOOKUP($T25,'申込一覧（女）'!$A$4:$AD$53,15,FALSE),VLOOKUP($T25,'申込一覧（男）'!$A$4:$X$53,15,FALSE)),"")</f>
        <v/>
      </c>
      <c r="N25" s="181" t="str">
        <f>_xlfn.IFNA(IF(ISNA(VLOOKUP($T25,'申込一覧（男）'!$A$4:$X$53,16,FALSE)),VLOOKUP($T25,'申込一覧（女）'!$A$4:$AD$53,16,FALSE),VLOOKUP($T25,'申込一覧（男）'!$A$4:$X$53,16,FALSE)),"")</f>
        <v/>
      </c>
      <c r="O25" s="181" t="str">
        <f>_xlfn.IFNA(IF(ISNA(VLOOKUP($T25,'申込一覧（男）'!$A$4:$X$53,17,FALSE)),VLOOKUP($T25,'申込一覧（女）'!$A$4:$AD$53,17,FALSE),VLOOKUP($T25,'申込一覧（男）'!$A$4:$X$53,17,FALSE)),"")</f>
        <v/>
      </c>
      <c r="P25" s="179" t="str">
        <f>_xlfn.IFNA(IF(ISNA(VLOOKUP($T25,'申込一覧（男）'!$A$4:$X$53,19,FALSE)),VLOOKUP($T25,'申込一覧（女）'!$A$4:$AD$53,19,FALSE),VLOOKUP($T25,'申込一覧（男）'!$A$4:$X$53,19,FALSE)),"")</f>
        <v/>
      </c>
      <c r="Q25" s="179" t="str">
        <f>_xlfn.IFNA(IF(ISNA(VLOOKUP($T25,'申込一覧（男）'!$A$4:$X$53,20,FALSE)),VLOOKUP($T25,'申込一覧（女）'!$A$4:$AD$53,20,FALSE),VLOOKUP($T25,'申込一覧（男）'!$A$4:$X$53,20,FALSE)),"")</f>
        <v/>
      </c>
      <c r="R25" s="179" t="str">
        <f>_xlfn.IFNA(IF(ISNA(VLOOKUP($T25,'申込一覧（男）'!$A$4:$X$53,21,FALSE)),VLOOKUP($T25,'申込一覧（女）'!$A$4:$AD$53,21,FALSE),VLOOKUP($T25,'申込一覧（男）'!$A$4:$X$53,21,FALSE)),"")</f>
        <v/>
      </c>
      <c r="S25" s="179" t="str">
        <f>_xlfn.IFNA(IF(ISNA(VLOOKUP($T25,'申込一覧（男）'!$A$4:$X$53,22,FALSE)),VLOOKUP($T25,'申込一覧（女）'!$A$4:$AD$53,22,FALSE),VLOOKUP($T25,'申込一覧（男）'!$A$4:$X$53,22,FALSE)),"")</f>
        <v/>
      </c>
      <c r="T25" s="180">
        <v>24</v>
      </c>
    </row>
    <row r="26" spans="1:20">
      <c r="A26" s="180">
        <f>出場証明書!A41</f>
        <v>25</v>
      </c>
      <c r="B26" s="180" t="str">
        <f>出場証明書!B41</f>
        <v/>
      </c>
      <c r="C26" s="180" t="str">
        <f>出場証明書!H41</f>
        <v/>
      </c>
      <c r="D26" s="181" t="str">
        <f>出場証明書!C41</f>
        <v/>
      </c>
      <c r="E26" s="181" t="str">
        <f>出場証明書!E41</f>
        <v/>
      </c>
      <c r="F26" s="180" t="str">
        <f>IF(C26="","",基本情報!$B$2)</f>
        <v/>
      </c>
      <c r="G26" s="181" t="str">
        <f>出場証明書!F41</f>
        <v/>
      </c>
      <c r="H26" s="180" t="str">
        <f>_xlfn.IFNA(IF(ISNA(VLOOKUP($T26,'申込一覧（男）'!$A$4:$X$53,10,FALSE)),VLOOKUP($T26,'申込一覧（女）'!$A$4:$AD$53,10,FALSE),VLOOKUP($T26,'申込一覧（男）'!$A$4:$X$53,10,FALSE)),"")</f>
        <v/>
      </c>
      <c r="I26" s="180" t="str">
        <f>_xlfn.IFNA(IF(ISNA(VLOOKUP($T26,'申込一覧（男）'!$A$4:$X$53,11,FALSE)),VLOOKUP($T26,'申込一覧（女）'!$A$4:$AD$53,11,FALSE),VLOOKUP($T26,'申込一覧（男）'!$A$4:$X$53,11,FALSE)),"")</f>
        <v/>
      </c>
      <c r="J26" s="181" t="str">
        <f>_xlfn.IFNA(IF(ISNA(VLOOKUP($T26,'申込一覧（男）'!$A$4:$X$53,12,FALSE)),VLOOKUP($T26,'申込一覧（女）'!$A$4:$AD$53,12,FALSE),VLOOKUP($T26,'申込一覧（男）'!$A$4:$X$53,12,FALSE)),"")</f>
        <v/>
      </c>
      <c r="K26" s="180" t="str">
        <f>_xlfn.IFNA(IF(ISNA(VLOOKUP($T26,'申込一覧（男）'!$A$4:$X$53,13,FALSE)),VLOOKUP($T26,'申込一覧（女）'!$A$4:$AD$53,13,FALSE),VLOOKUP($T26,'申込一覧（男）'!$A$4:$X$53,13,FALSE)),"")</f>
        <v/>
      </c>
      <c r="L26" s="181" t="str">
        <f>_xlfn.IFNA(IF(ISNA(VLOOKUP($T26,'申込一覧（男）'!$A$4:$X$53,14,FALSE)),VLOOKUP($T26,'申込一覧（女）'!$A$4:$AD$53,14,FALSE),VLOOKUP($T26,'申込一覧（男）'!$A$4:$X$53,14,FALSE)),"")</f>
        <v/>
      </c>
      <c r="M26" s="181" t="str">
        <f>_xlfn.IFNA(IF(ISNA(VLOOKUP($T26,'申込一覧（男）'!$A$4:$X$53,15,FALSE)),VLOOKUP($T26,'申込一覧（女）'!$A$4:$AD$53,15,FALSE),VLOOKUP($T26,'申込一覧（男）'!$A$4:$X$53,15,FALSE)),"")</f>
        <v/>
      </c>
      <c r="N26" s="181" t="str">
        <f>_xlfn.IFNA(IF(ISNA(VLOOKUP($T26,'申込一覧（男）'!$A$4:$X$53,16,FALSE)),VLOOKUP($T26,'申込一覧（女）'!$A$4:$AD$53,16,FALSE),VLOOKUP($T26,'申込一覧（男）'!$A$4:$X$53,16,FALSE)),"")</f>
        <v/>
      </c>
      <c r="O26" s="181" t="str">
        <f>_xlfn.IFNA(IF(ISNA(VLOOKUP($T26,'申込一覧（男）'!$A$4:$X$53,17,FALSE)),VLOOKUP($T26,'申込一覧（女）'!$A$4:$AD$53,17,FALSE),VLOOKUP($T26,'申込一覧（男）'!$A$4:$X$53,17,FALSE)),"")</f>
        <v/>
      </c>
      <c r="P26" s="179" t="str">
        <f>_xlfn.IFNA(IF(ISNA(VLOOKUP($T26,'申込一覧（男）'!$A$4:$X$53,19,FALSE)),VLOOKUP($T26,'申込一覧（女）'!$A$4:$AD$53,19,FALSE),VLOOKUP($T26,'申込一覧（男）'!$A$4:$X$53,19,FALSE)),"")</f>
        <v/>
      </c>
      <c r="Q26" s="179" t="str">
        <f>_xlfn.IFNA(IF(ISNA(VLOOKUP($T26,'申込一覧（男）'!$A$4:$X$53,20,FALSE)),VLOOKUP($T26,'申込一覧（女）'!$A$4:$AD$53,20,FALSE),VLOOKUP($T26,'申込一覧（男）'!$A$4:$X$53,20,FALSE)),"")</f>
        <v/>
      </c>
      <c r="R26" s="179" t="str">
        <f>_xlfn.IFNA(IF(ISNA(VLOOKUP($T26,'申込一覧（男）'!$A$4:$X$53,21,FALSE)),VLOOKUP($T26,'申込一覧（女）'!$A$4:$AD$53,21,FALSE),VLOOKUP($T26,'申込一覧（男）'!$A$4:$X$53,21,FALSE)),"")</f>
        <v/>
      </c>
      <c r="S26" s="179" t="str">
        <f>_xlfn.IFNA(IF(ISNA(VLOOKUP($T26,'申込一覧（男）'!$A$4:$X$53,22,FALSE)),VLOOKUP($T26,'申込一覧（女）'!$A$4:$AD$53,22,FALSE),VLOOKUP($T26,'申込一覧（男）'!$A$4:$X$53,22,FALSE)),"")</f>
        <v/>
      </c>
      <c r="T26" s="180">
        <v>25</v>
      </c>
    </row>
    <row r="27" spans="1:20">
      <c r="A27" s="180">
        <f>出場証明書!A42</f>
        <v>26</v>
      </c>
      <c r="B27" s="180" t="str">
        <f>出場証明書!B42</f>
        <v/>
      </c>
      <c r="C27" s="180" t="str">
        <f>出場証明書!H42</f>
        <v/>
      </c>
      <c r="D27" s="181" t="str">
        <f>出場証明書!C42</f>
        <v/>
      </c>
      <c r="E27" s="181" t="str">
        <f>出場証明書!E42</f>
        <v/>
      </c>
      <c r="F27" s="180" t="str">
        <f>IF(C27="","",基本情報!$B$2)</f>
        <v/>
      </c>
      <c r="G27" s="181" t="str">
        <f>出場証明書!F42</f>
        <v/>
      </c>
      <c r="H27" s="180" t="str">
        <f>_xlfn.IFNA(IF(ISNA(VLOOKUP($T27,'申込一覧（男）'!$A$4:$X$53,10,FALSE)),VLOOKUP($T27,'申込一覧（女）'!$A$4:$AD$53,10,FALSE),VLOOKUP($T27,'申込一覧（男）'!$A$4:$X$53,10,FALSE)),"")</f>
        <v/>
      </c>
      <c r="I27" s="180" t="str">
        <f>_xlfn.IFNA(IF(ISNA(VLOOKUP($T27,'申込一覧（男）'!$A$4:$X$53,11,FALSE)),VLOOKUP($T27,'申込一覧（女）'!$A$4:$AD$53,11,FALSE),VLOOKUP($T27,'申込一覧（男）'!$A$4:$X$53,11,FALSE)),"")</f>
        <v/>
      </c>
      <c r="J27" s="181" t="str">
        <f>_xlfn.IFNA(IF(ISNA(VLOOKUP($T27,'申込一覧（男）'!$A$4:$X$53,12,FALSE)),VLOOKUP($T27,'申込一覧（女）'!$A$4:$AD$53,12,FALSE),VLOOKUP($T27,'申込一覧（男）'!$A$4:$X$53,12,FALSE)),"")</f>
        <v/>
      </c>
      <c r="K27" s="180" t="str">
        <f>_xlfn.IFNA(IF(ISNA(VLOOKUP($T27,'申込一覧（男）'!$A$4:$X$53,13,FALSE)),VLOOKUP($T27,'申込一覧（女）'!$A$4:$AD$53,13,FALSE),VLOOKUP($T27,'申込一覧（男）'!$A$4:$X$53,13,FALSE)),"")</f>
        <v/>
      </c>
      <c r="L27" s="181" t="str">
        <f>_xlfn.IFNA(IF(ISNA(VLOOKUP($T27,'申込一覧（男）'!$A$4:$X$53,14,FALSE)),VLOOKUP($T27,'申込一覧（女）'!$A$4:$AD$53,14,FALSE),VLOOKUP($T27,'申込一覧（男）'!$A$4:$X$53,14,FALSE)),"")</f>
        <v/>
      </c>
      <c r="M27" s="181" t="str">
        <f>_xlfn.IFNA(IF(ISNA(VLOOKUP($T27,'申込一覧（男）'!$A$4:$X$53,15,FALSE)),VLOOKUP($T27,'申込一覧（女）'!$A$4:$AD$53,15,FALSE),VLOOKUP($T27,'申込一覧（男）'!$A$4:$X$53,15,FALSE)),"")</f>
        <v/>
      </c>
      <c r="N27" s="181" t="str">
        <f>_xlfn.IFNA(IF(ISNA(VLOOKUP($T27,'申込一覧（男）'!$A$4:$X$53,16,FALSE)),VLOOKUP($T27,'申込一覧（女）'!$A$4:$AD$53,16,FALSE),VLOOKUP($T27,'申込一覧（男）'!$A$4:$X$53,16,FALSE)),"")</f>
        <v/>
      </c>
      <c r="O27" s="181" t="str">
        <f>_xlfn.IFNA(IF(ISNA(VLOOKUP($T27,'申込一覧（男）'!$A$4:$X$53,17,FALSE)),VLOOKUP($T27,'申込一覧（女）'!$A$4:$AD$53,17,FALSE),VLOOKUP($T27,'申込一覧（男）'!$A$4:$X$53,17,FALSE)),"")</f>
        <v/>
      </c>
      <c r="P27" s="179" t="str">
        <f>_xlfn.IFNA(IF(ISNA(VLOOKUP($T27,'申込一覧（男）'!$A$4:$X$53,19,FALSE)),VLOOKUP($T27,'申込一覧（女）'!$A$4:$AD$53,19,FALSE),VLOOKUP($T27,'申込一覧（男）'!$A$4:$X$53,19,FALSE)),"")</f>
        <v/>
      </c>
      <c r="Q27" s="179" t="str">
        <f>_xlfn.IFNA(IF(ISNA(VLOOKUP($T27,'申込一覧（男）'!$A$4:$X$53,20,FALSE)),VLOOKUP($T27,'申込一覧（女）'!$A$4:$AD$53,20,FALSE),VLOOKUP($T27,'申込一覧（男）'!$A$4:$X$53,20,FALSE)),"")</f>
        <v/>
      </c>
      <c r="R27" s="179" t="str">
        <f>_xlfn.IFNA(IF(ISNA(VLOOKUP($T27,'申込一覧（男）'!$A$4:$X$53,21,FALSE)),VLOOKUP($T27,'申込一覧（女）'!$A$4:$AD$53,21,FALSE),VLOOKUP($T27,'申込一覧（男）'!$A$4:$X$53,21,FALSE)),"")</f>
        <v/>
      </c>
      <c r="S27" s="179" t="str">
        <f>_xlfn.IFNA(IF(ISNA(VLOOKUP($T27,'申込一覧（男）'!$A$4:$X$53,22,FALSE)),VLOOKUP($T27,'申込一覧（女）'!$A$4:$AD$53,22,FALSE),VLOOKUP($T27,'申込一覧（男）'!$A$4:$X$53,22,FALSE)),"")</f>
        <v/>
      </c>
      <c r="T27" s="180">
        <v>26</v>
      </c>
    </row>
    <row r="28" spans="1:20">
      <c r="A28" s="180">
        <f>出場証明書!A43</f>
        <v>27</v>
      </c>
      <c r="B28" s="180" t="str">
        <f>出場証明書!B43</f>
        <v/>
      </c>
      <c r="C28" s="180" t="str">
        <f>出場証明書!H43</f>
        <v/>
      </c>
      <c r="D28" s="181" t="str">
        <f>出場証明書!C43</f>
        <v/>
      </c>
      <c r="E28" s="181" t="str">
        <f>出場証明書!E43</f>
        <v/>
      </c>
      <c r="F28" s="180" t="str">
        <f>IF(C28="","",基本情報!$B$2)</f>
        <v/>
      </c>
      <c r="G28" s="181" t="str">
        <f>出場証明書!F43</f>
        <v/>
      </c>
      <c r="H28" s="180" t="str">
        <f>_xlfn.IFNA(IF(ISNA(VLOOKUP($T28,'申込一覧（男）'!$A$4:$X$53,10,FALSE)),VLOOKUP($T28,'申込一覧（女）'!$A$4:$AD$53,10,FALSE),VLOOKUP($T28,'申込一覧（男）'!$A$4:$X$53,10,FALSE)),"")</f>
        <v/>
      </c>
      <c r="I28" s="180" t="str">
        <f>_xlfn.IFNA(IF(ISNA(VLOOKUP($T28,'申込一覧（男）'!$A$4:$X$53,11,FALSE)),VLOOKUP($T28,'申込一覧（女）'!$A$4:$AD$53,11,FALSE),VLOOKUP($T28,'申込一覧（男）'!$A$4:$X$53,11,FALSE)),"")</f>
        <v/>
      </c>
      <c r="J28" s="181" t="str">
        <f>_xlfn.IFNA(IF(ISNA(VLOOKUP($T28,'申込一覧（男）'!$A$4:$X$53,12,FALSE)),VLOOKUP($T28,'申込一覧（女）'!$A$4:$AD$53,12,FALSE),VLOOKUP($T28,'申込一覧（男）'!$A$4:$X$53,12,FALSE)),"")</f>
        <v/>
      </c>
      <c r="K28" s="180" t="str">
        <f>_xlfn.IFNA(IF(ISNA(VLOOKUP($T28,'申込一覧（男）'!$A$4:$X$53,13,FALSE)),VLOOKUP($T28,'申込一覧（女）'!$A$4:$AD$53,13,FALSE),VLOOKUP($T28,'申込一覧（男）'!$A$4:$X$53,13,FALSE)),"")</f>
        <v/>
      </c>
      <c r="L28" s="181" t="str">
        <f>_xlfn.IFNA(IF(ISNA(VLOOKUP($T28,'申込一覧（男）'!$A$4:$X$53,14,FALSE)),VLOOKUP($T28,'申込一覧（女）'!$A$4:$AD$53,14,FALSE),VLOOKUP($T28,'申込一覧（男）'!$A$4:$X$53,14,FALSE)),"")</f>
        <v/>
      </c>
      <c r="M28" s="181" t="str">
        <f>_xlfn.IFNA(IF(ISNA(VLOOKUP($T28,'申込一覧（男）'!$A$4:$X$53,15,FALSE)),VLOOKUP($T28,'申込一覧（女）'!$A$4:$AD$53,15,FALSE),VLOOKUP($T28,'申込一覧（男）'!$A$4:$X$53,15,FALSE)),"")</f>
        <v/>
      </c>
      <c r="N28" s="181" t="str">
        <f>_xlfn.IFNA(IF(ISNA(VLOOKUP($T28,'申込一覧（男）'!$A$4:$X$53,16,FALSE)),VLOOKUP($T28,'申込一覧（女）'!$A$4:$AD$53,16,FALSE),VLOOKUP($T28,'申込一覧（男）'!$A$4:$X$53,16,FALSE)),"")</f>
        <v/>
      </c>
      <c r="O28" s="181" t="str">
        <f>_xlfn.IFNA(IF(ISNA(VLOOKUP($T28,'申込一覧（男）'!$A$4:$X$53,17,FALSE)),VLOOKUP($T28,'申込一覧（女）'!$A$4:$AD$53,17,FALSE),VLOOKUP($T28,'申込一覧（男）'!$A$4:$X$53,17,FALSE)),"")</f>
        <v/>
      </c>
      <c r="P28" s="179" t="str">
        <f>_xlfn.IFNA(IF(ISNA(VLOOKUP($T28,'申込一覧（男）'!$A$4:$X$53,19,FALSE)),VLOOKUP($T28,'申込一覧（女）'!$A$4:$AD$53,19,FALSE),VLOOKUP($T28,'申込一覧（男）'!$A$4:$X$53,19,FALSE)),"")</f>
        <v/>
      </c>
      <c r="Q28" s="179" t="str">
        <f>_xlfn.IFNA(IF(ISNA(VLOOKUP($T28,'申込一覧（男）'!$A$4:$X$53,20,FALSE)),VLOOKUP($T28,'申込一覧（女）'!$A$4:$AD$53,20,FALSE),VLOOKUP($T28,'申込一覧（男）'!$A$4:$X$53,20,FALSE)),"")</f>
        <v/>
      </c>
      <c r="R28" s="179" t="str">
        <f>_xlfn.IFNA(IF(ISNA(VLOOKUP($T28,'申込一覧（男）'!$A$4:$X$53,21,FALSE)),VLOOKUP($T28,'申込一覧（女）'!$A$4:$AD$53,21,FALSE),VLOOKUP($T28,'申込一覧（男）'!$A$4:$X$53,21,FALSE)),"")</f>
        <v/>
      </c>
      <c r="S28" s="179" t="str">
        <f>_xlfn.IFNA(IF(ISNA(VLOOKUP($T28,'申込一覧（男）'!$A$4:$X$53,22,FALSE)),VLOOKUP($T28,'申込一覧（女）'!$A$4:$AD$53,22,FALSE),VLOOKUP($T28,'申込一覧（男）'!$A$4:$X$53,22,FALSE)),"")</f>
        <v/>
      </c>
      <c r="T28" s="180">
        <v>27</v>
      </c>
    </row>
    <row r="29" spans="1:20">
      <c r="A29" s="180">
        <f>出場証明書!A44</f>
        <v>28</v>
      </c>
      <c r="B29" s="180" t="str">
        <f>出場証明書!B44</f>
        <v/>
      </c>
      <c r="C29" s="180" t="str">
        <f>出場証明書!H44</f>
        <v/>
      </c>
      <c r="D29" s="181" t="str">
        <f>出場証明書!C44</f>
        <v/>
      </c>
      <c r="E29" s="181" t="str">
        <f>出場証明書!E44</f>
        <v/>
      </c>
      <c r="F29" s="180" t="str">
        <f>IF(C29="","",基本情報!$B$2)</f>
        <v/>
      </c>
      <c r="G29" s="181" t="str">
        <f>出場証明書!F44</f>
        <v/>
      </c>
      <c r="H29" s="180" t="str">
        <f>_xlfn.IFNA(IF(ISNA(VLOOKUP($T29,'申込一覧（男）'!$A$4:$X$53,10,FALSE)),VLOOKUP($T29,'申込一覧（女）'!$A$4:$AD$53,10,FALSE),VLOOKUP($T29,'申込一覧（男）'!$A$4:$X$53,10,FALSE)),"")</f>
        <v/>
      </c>
      <c r="I29" s="180" t="str">
        <f>_xlfn.IFNA(IF(ISNA(VLOOKUP($T29,'申込一覧（男）'!$A$4:$X$53,11,FALSE)),VLOOKUP($T29,'申込一覧（女）'!$A$4:$AD$53,11,FALSE),VLOOKUP($T29,'申込一覧（男）'!$A$4:$X$53,11,FALSE)),"")</f>
        <v/>
      </c>
      <c r="J29" s="181" t="str">
        <f>_xlfn.IFNA(IF(ISNA(VLOOKUP($T29,'申込一覧（男）'!$A$4:$X$53,12,FALSE)),VLOOKUP($T29,'申込一覧（女）'!$A$4:$AD$53,12,FALSE),VLOOKUP($T29,'申込一覧（男）'!$A$4:$X$53,12,FALSE)),"")</f>
        <v/>
      </c>
      <c r="K29" s="180" t="str">
        <f>_xlfn.IFNA(IF(ISNA(VLOOKUP($T29,'申込一覧（男）'!$A$4:$X$53,13,FALSE)),VLOOKUP($T29,'申込一覧（女）'!$A$4:$AD$53,13,FALSE),VLOOKUP($T29,'申込一覧（男）'!$A$4:$X$53,13,FALSE)),"")</f>
        <v/>
      </c>
      <c r="L29" s="181" t="str">
        <f>_xlfn.IFNA(IF(ISNA(VLOOKUP($T29,'申込一覧（男）'!$A$4:$X$53,14,FALSE)),VLOOKUP($T29,'申込一覧（女）'!$A$4:$AD$53,14,FALSE),VLOOKUP($T29,'申込一覧（男）'!$A$4:$X$53,14,FALSE)),"")</f>
        <v/>
      </c>
      <c r="M29" s="181" t="str">
        <f>_xlfn.IFNA(IF(ISNA(VLOOKUP($T29,'申込一覧（男）'!$A$4:$X$53,15,FALSE)),VLOOKUP($T29,'申込一覧（女）'!$A$4:$AD$53,15,FALSE),VLOOKUP($T29,'申込一覧（男）'!$A$4:$X$53,15,FALSE)),"")</f>
        <v/>
      </c>
      <c r="N29" s="181" t="str">
        <f>_xlfn.IFNA(IF(ISNA(VLOOKUP($T29,'申込一覧（男）'!$A$4:$X$53,16,FALSE)),VLOOKUP($T29,'申込一覧（女）'!$A$4:$AD$53,16,FALSE),VLOOKUP($T29,'申込一覧（男）'!$A$4:$X$53,16,FALSE)),"")</f>
        <v/>
      </c>
      <c r="O29" s="181" t="str">
        <f>_xlfn.IFNA(IF(ISNA(VLOOKUP($T29,'申込一覧（男）'!$A$4:$X$53,17,FALSE)),VLOOKUP($T29,'申込一覧（女）'!$A$4:$AD$53,17,FALSE),VLOOKUP($T29,'申込一覧（男）'!$A$4:$X$53,17,FALSE)),"")</f>
        <v/>
      </c>
      <c r="P29" s="179" t="str">
        <f>_xlfn.IFNA(IF(ISNA(VLOOKUP($T29,'申込一覧（男）'!$A$4:$X$53,19,FALSE)),VLOOKUP($T29,'申込一覧（女）'!$A$4:$AD$53,19,FALSE),VLOOKUP($T29,'申込一覧（男）'!$A$4:$X$53,19,FALSE)),"")</f>
        <v/>
      </c>
      <c r="Q29" s="179" t="str">
        <f>_xlfn.IFNA(IF(ISNA(VLOOKUP($T29,'申込一覧（男）'!$A$4:$X$53,20,FALSE)),VLOOKUP($T29,'申込一覧（女）'!$A$4:$AD$53,20,FALSE),VLOOKUP($T29,'申込一覧（男）'!$A$4:$X$53,20,FALSE)),"")</f>
        <v/>
      </c>
      <c r="R29" s="179" t="str">
        <f>_xlfn.IFNA(IF(ISNA(VLOOKUP($T29,'申込一覧（男）'!$A$4:$X$53,21,FALSE)),VLOOKUP($T29,'申込一覧（女）'!$A$4:$AD$53,21,FALSE),VLOOKUP($T29,'申込一覧（男）'!$A$4:$X$53,21,FALSE)),"")</f>
        <v/>
      </c>
      <c r="S29" s="179" t="str">
        <f>_xlfn.IFNA(IF(ISNA(VLOOKUP($T29,'申込一覧（男）'!$A$4:$X$53,22,FALSE)),VLOOKUP($T29,'申込一覧（女）'!$A$4:$AD$53,22,FALSE),VLOOKUP($T29,'申込一覧（男）'!$A$4:$X$53,22,FALSE)),"")</f>
        <v/>
      </c>
      <c r="T29" s="180">
        <v>28</v>
      </c>
    </row>
    <row r="30" spans="1:20">
      <c r="A30" s="180">
        <f>出場証明書!A45</f>
        <v>29</v>
      </c>
      <c r="B30" s="180" t="str">
        <f>出場証明書!B45</f>
        <v/>
      </c>
      <c r="C30" s="180" t="str">
        <f>出場証明書!H45</f>
        <v/>
      </c>
      <c r="D30" s="181" t="str">
        <f>出場証明書!C45</f>
        <v/>
      </c>
      <c r="E30" s="181" t="str">
        <f>出場証明書!E45</f>
        <v/>
      </c>
      <c r="F30" s="180" t="str">
        <f>IF(C30="","",基本情報!$B$2)</f>
        <v/>
      </c>
      <c r="G30" s="181" t="str">
        <f>出場証明書!F45</f>
        <v/>
      </c>
      <c r="H30" s="180" t="str">
        <f>_xlfn.IFNA(IF(ISNA(VLOOKUP($T30,'申込一覧（男）'!$A$4:$X$53,10,FALSE)),VLOOKUP($T30,'申込一覧（女）'!$A$4:$AD$53,10,FALSE),VLOOKUP($T30,'申込一覧（男）'!$A$4:$X$53,10,FALSE)),"")</f>
        <v/>
      </c>
      <c r="I30" s="180" t="str">
        <f>_xlfn.IFNA(IF(ISNA(VLOOKUP($T30,'申込一覧（男）'!$A$4:$X$53,11,FALSE)),VLOOKUP($T30,'申込一覧（女）'!$A$4:$AD$53,11,FALSE),VLOOKUP($T30,'申込一覧（男）'!$A$4:$X$53,11,FALSE)),"")</f>
        <v/>
      </c>
      <c r="J30" s="181" t="str">
        <f>_xlfn.IFNA(IF(ISNA(VLOOKUP($T30,'申込一覧（男）'!$A$4:$X$53,12,FALSE)),VLOOKUP($T30,'申込一覧（女）'!$A$4:$AD$53,12,FALSE),VLOOKUP($T30,'申込一覧（男）'!$A$4:$X$53,12,FALSE)),"")</f>
        <v/>
      </c>
      <c r="K30" s="180" t="str">
        <f>_xlfn.IFNA(IF(ISNA(VLOOKUP($T30,'申込一覧（男）'!$A$4:$X$53,13,FALSE)),VLOOKUP($T30,'申込一覧（女）'!$A$4:$AD$53,13,FALSE),VLOOKUP($T30,'申込一覧（男）'!$A$4:$X$53,13,FALSE)),"")</f>
        <v/>
      </c>
      <c r="L30" s="181" t="str">
        <f>_xlfn.IFNA(IF(ISNA(VLOOKUP($T30,'申込一覧（男）'!$A$4:$X$53,14,FALSE)),VLOOKUP($T30,'申込一覧（女）'!$A$4:$AD$53,14,FALSE),VLOOKUP($T30,'申込一覧（男）'!$A$4:$X$53,14,FALSE)),"")</f>
        <v/>
      </c>
      <c r="M30" s="181" t="str">
        <f>_xlfn.IFNA(IF(ISNA(VLOOKUP($T30,'申込一覧（男）'!$A$4:$X$53,15,FALSE)),VLOOKUP($T30,'申込一覧（女）'!$A$4:$AD$53,15,FALSE),VLOOKUP($T30,'申込一覧（男）'!$A$4:$X$53,15,FALSE)),"")</f>
        <v/>
      </c>
      <c r="N30" s="181" t="str">
        <f>_xlfn.IFNA(IF(ISNA(VLOOKUP($T30,'申込一覧（男）'!$A$4:$X$53,16,FALSE)),VLOOKUP($T30,'申込一覧（女）'!$A$4:$AD$53,16,FALSE),VLOOKUP($T30,'申込一覧（男）'!$A$4:$X$53,16,FALSE)),"")</f>
        <v/>
      </c>
      <c r="O30" s="181" t="str">
        <f>_xlfn.IFNA(IF(ISNA(VLOOKUP($T30,'申込一覧（男）'!$A$4:$X$53,17,FALSE)),VLOOKUP($T30,'申込一覧（女）'!$A$4:$AD$53,17,FALSE),VLOOKUP($T30,'申込一覧（男）'!$A$4:$X$53,17,FALSE)),"")</f>
        <v/>
      </c>
      <c r="P30" s="179" t="str">
        <f>_xlfn.IFNA(IF(ISNA(VLOOKUP($T30,'申込一覧（男）'!$A$4:$X$53,19,FALSE)),VLOOKUP($T30,'申込一覧（女）'!$A$4:$AD$53,19,FALSE),VLOOKUP($T30,'申込一覧（男）'!$A$4:$X$53,19,FALSE)),"")</f>
        <v/>
      </c>
      <c r="Q30" s="179" t="str">
        <f>_xlfn.IFNA(IF(ISNA(VLOOKUP($T30,'申込一覧（男）'!$A$4:$X$53,20,FALSE)),VLOOKUP($T30,'申込一覧（女）'!$A$4:$AD$53,20,FALSE),VLOOKUP($T30,'申込一覧（男）'!$A$4:$X$53,20,FALSE)),"")</f>
        <v/>
      </c>
      <c r="R30" s="179" t="str">
        <f>_xlfn.IFNA(IF(ISNA(VLOOKUP($T30,'申込一覧（男）'!$A$4:$X$53,21,FALSE)),VLOOKUP($T30,'申込一覧（女）'!$A$4:$AD$53,21,FALSE),VLOOKUP($T30,'申込一覧（男）'!$A$4:$X$53,21,FALSE)),"")</f>
        <v/>
      </c>
      <c r="S30" s="179" t="str">
        <f>_xlfn.IFNA(IF(ISNA(VLOOKUP($T30,'申込一覧（男）'!$A$4:$X$53,22,FALSE)),VLOOKUP($T30,'申込一覧（女）'!$A$4:$AD$53,22,FALSE),VLOOKUP($T30,'申込一覧（男）'!$A$4:$X$53,22,FALSE)),"")</f>
        <v/>
      </c>
      <c r="T30" s="180">
        <v>29</v>
      </c>
    </row>
    <row r="31" spans="1:20">
      <c r="A31" s="180">
        <f>出場証明書!A46</f>
        <v>30</v>
      </c>
      <c r="B31" s="180" t="str">
        <f>出場証明書!B46</f>
        <v/>
      </c>
      <c r="C31" s="180" t="str">
        <f>出場証明書!H46</f>
        <v/>
      </c>
      <c r="D31" s="181" t="str">
        <f>出場証明書!C46</f>
        <v/>
      </c>
      <c r="E31" s="181" t="str">
        <f>出場証明書!E46</f>
        <v/>
      </c>
      <c r="F31" s="180" t="str">
        <f>IF(C31="","",基本情報!$B$2)</f>
        <v/>
      </c>
      <c r="G31" s="181" t="str">
        <f>出場証明書!F46</f>
        <v/>
      </c>
      <c r="H31" s="180" t="str">
        <f>_xlfn.IFNA(IF(ISNA(VLOOKUP($T31,'申込一覧（男）'!$A$4:$X$53,10,FALSE)),VLOOKUP($T31,'申込一覧（女）'!$A$4:$AD$53,10,FALSE),VLOOKUP($T31,'申込一覧（男）'!$A$4:$X$53,10,FALSE)),"")</f>
        <v/>
      </c>
      <c r="I31" s="180" t="str">
        <f>_xlfn.IFNA(IF(ISNA(VLOOKUP($T31,'申込一覧（男）'!$A$4:$X$53,11,FALSE)),VLOOKUP($T31,'申込一覧（女）'!$A$4:$AD$53,11,FALSE),VLOOKUP($T31,'申込一覧（男）'!$A$4:$X$53,11,FALSE)),"")</f>
        <v/>
      </c>
      <c r="J31" s="181" t="str">
        <f>_xlfn.IFNA(IF(ISNA(VLOOKUP($T31,'申込一覧（男）'!$A$4:$X$53,12,FALSE)),VLOOKUP($T31,'申込一覧（女）'!$A$4:$AD$53,12,FALSE),VLOOKUP($T31,'申込一覧（男）'!$A$4:$X$53,12,FALSE)),"")</f>
        <v/>
      </c>
      <c r="K31" s="180" t="str">
        <f>_xlfn.IFNA(IF(ISNA(VLOOKUP($T31,'申込一覧（男）'!$A$4:$X$53,13,FALSE)),VLOOKUP($T31,'申込一覧（女）'!$A$4:$AD$53,13,FALSE),VLOOKUP($T31,'申込一覧（男）'!$A$4:$X$53,13,FALSE)),"")</f>
        <v/>
      </c>
      <c r="L31" s="181" t="str">
        <f>_xlfn.IFNA(IF(ISNA(VLOOKUP($T31,'申込一覧（男）'!$A$4:$X$53,14,FALSE)),VLOOKUP($T31,'申込一覧（女）'!$A$4:$AD$53,14,FALSE),VLOOKUP($T31,'申込一覧（男）'!$A$4:$X$53,14,FALSE)),"")</f>
        <v/>
      </c>
      <c r="M31" s="181" t="str">
        <f>_xlfn.IFNA(IF(ISNA(VLOOKUP($T31,'申込一覧（男）'!$A$4:$X$53,15,FALSE)),VLOOKUP($T31,'申込一覧（女）'!$A$4:$AD$53,15,FALSE),VLOOKUP($T31,'申込一覧（男）'!$A$4:$X$53,15,FALSE)),"")</f>
        <v/>
      </c>
      <c r="N31" s="181" t="str">
        <f>_xlfn.IFNA(IF(ISNA(VLOOKUP($T31,'申込一覧（男）'!$A$4:$X$53,16,FALSE)),VLOOKUP($T31,'申込一覧（女）'!$A$4:$AD$53,16,FALSE),VLOOKUP($T31,'申込一覧（男）'!$A$4:$X$53,16,FALSE)),"")</f>
        <v/>
      </c>
      <c r="O31" s="181" t="str">
        <f>_xlfn.IFNA(IF(ISNA(VLOOKUP($T31,'申込一覧（男）'!$A$4:$X$53,17,FALSE)),VLOOKUP($T31,'申込一覧（女）'!$A$4:$AD$53,17,FALSE),VLOOKUP($T31,'申込一覧（男）'!$A$4:$X$53,17,FALSE)),"")</f>
        <v/>
      </c>
      <c r="P31" s="179" t="str">
        <f>_xlfn.IFNA(IF(ISNA(VLOOKUP($T31,'申込一覧（男）'!$A$4:$X$53,19,FALSE)),VLOOKUP($T31,'申込一覧（女）'!$A$4:$AD$53,19,FALSE),VLOOKUP($T31,'申込一覧（男）'!$A$4:$X$53,19,FALSE)),"")</f>
        <v/>
      </c>
      <c r="Q31" s="179" t="str">
        <f>_xlfn.IFNA(IF(ISNA(VLOOKUP($T31,'申込一覧（男）'!$A$4:$X$53,20,FALSE)),VLOOKUP($T31,'申込一覧（女）'!$A$4:$AD$53,20,FALSE),VLOOKUP($T31,'申込一覧（男）'!$A$4:$X$53,20,FALSE)),"")</f>
        <v/>
      </c>
      <c r="R31" s="179" t="str">
        <f>_xlfn.IFNA(IF(ISNA(VLOOKUP($T31,'申込一覧（男）'!$A$4:$X$53,21,FALSE)),VLOOKUP($T31,'申込一覧（女）'!$A$4:$AD$53,21,FALSE),VLOOKUP($T31,'申込一覧（男）'!$A$4:$X$53,21,FALSE)),"")</f>
        <v/>
      </c>
      <c r="S31" s="179" t="str">
        <f>_xlfn.IFNA(IF(ISNA(VLOOKUP($T31,'申込一覧（男）'!$A$4:$X$53,22,FALSE)),VLOOKUP($T31,'申込一覧（女）'!$A$4:$AD$53,22,FALSE),VLOOKUP($T31,'申込一覧（男）'!$A$4:$X$53,22,FALSE)),"")</f>
        <v/>
      </c>
      <c r="T31" s="180">
        <v>30</v>
      </c>
    </row>
    <row r="32" spans="1:20">
      <c r="A32" s="180">
        <f>出場証明書!A47</f>
        <v>31</v>
      </c>
      <c r="B32" s="180" t="str">
        <f>出場証明書!B47</f>
        <v/>
      </c>
      <c r="C32" s="180" t="str">
        <f>出場証明書!H47</f>
        <v/>
      </c>
      <c r="D32" s="181" t="str">
        <f>出場証明書!C47</f>
        <v/>
      </c>
      <c r="E32" s="181" t="str">
        <f>出場証明書!E47</f>
        <v/>
      </c>
      <c r="F32" s="180" t="str">
        <f>IF(C32="","",基本情報!$B$2)</f>
        <v/>
      </c>
      <c r="G32" s="181" t="str">
        <f>出場証明書!F47</f>
        <v/>
      </c>
      <c r="H32" s="180" t="str">
        <f>_xlfn.IFNA(IF(ISNA(VLOOKUP($T32,'申込一覧（男）'!$A$4:$X$53,10,FALSE)),VLOOKUP($T32,'申込一覧（女）'!$A$4:$AD$53,10,FALSE),VLOOKUP($T32,'申込一覧（男）'!$A$4:$X$53,10,FALSE)),"")</f>
        <v/>
      </c>
      <c r="I32" s="180" t="str">
        <f>_xlfn.IFNA(IF(ISNA(VLOOKUP($T32,'申込一覧（男）'!$A$4:$X$53,11,FALSE)),VLOOKUP($T32,'申込一覧（女）'!$A$4:$AD$53,11,FALSE),VLOOKUP($T32,'申込一覧（男）'!$A$4:$X$53,11,FALSE)),"")</f>
        <v/>
      </c>
      <c r="J32" s="181" t="str">
        <f>_xlfn.IFNA(IF(ISNA(VLOOKUP($T32,'申込一覧（男）'!$A$4:$X$53,12,FALSE)),VLOOKUP($T32,'申込一覧（女）'!$A$4:$AD$53,12,FALSE),VLOOKUP($T32,'申込一覧（男）'!$A$4:$X$53,12,FALSE)),"")</f>
        <v/>
      </c>
      <c r="K32" s="180" t="str">
        <f>_xlfn.IFNA(IF(ISNA(VLOOKUP($T32,'申込一覧（男）'!$A$4:$X$53,13,FALSE)),VLOOKUP($T32,'申込一覧（女）'!$A$4:$AD$53,13,FALSE),VLOOKUP($T32,'申込一覧（男）'!$A$4:$X$53,13,FALSE)),"")</f>
        <v/>
      </c>
      <c r="L32" s="181" t="str">
        <f>_xlfn.IFNA(IF(ISNA(VLOOKUP($T32,'申込一覧（男）'!$A$4:$X$53,14,FALSE)),VLOOKUP($T32,'申込一覧（女）'!$A$4:$AD$53,14,FALSE),VLOOKUP($T32,'申込一覧（男）'!$A$4:$X$53,14,FALSE)),"")</f>
        <v/>
      </c>
      <c r="M32" s="181" t="str">
        <f>_xlfn.IFNA(IF(ISNA(VLOOKUP($T32,'申込一覧（男）'!$A$4:$X$53,15,FALSE)),VLOOKUP($T32,'申込一覧（女）'!$A$4:$AD$53,15,FALSE),VLOOKUP($T32,'申込一覧（男）'!$A$4:$X$53,15,FALSE)),"")</f>
        <v/>
      </c>
      <c r="N32" s="181" t="str">
        <f>_xlfn.IFNA(IF(ISNA(VLOOKUP($T32,'申込一覧（男）'!$A$4:$X$53,16,FALSE)),VLOOKUP($T32,'申込一覧（女）'!$A$4:$AD$53,16,FALSE),VLOOKUP($T32,'申込一覧（男）'!$A$4:$X$53,16,FALSE)),"")</f>
        <v/>
      </c>
      <c r="O32" s="181" t="str">
        <f>_xlfn.IFNA(IF(ISNA(VLOOKUP($T32,'申込一覧（男）'!$A$4:$X$53,17,FALSE)),VLOOKUP($T32,'申込一覧（女）'!$A$4:$AD$53,17,FALSE),VLOOKUP($T32,'申込一覧（男）'!$A$4:$X$53,17,FALSE)),"")</f>
        <v/>
      </c>
      <c r="P32" s="179" t="str">
        <f>_xlfn.IFNA(IF(ISNA(VLOOKUP($T32,'申込一覧（男）'!$A$4:$X$53,19,FALSE)),VLOOKUP($T32,'申込一覧（女）'!$A$4:$AD$53,19,FALSE),VLOOKUP($T32,'申込一覧（男）'!$A$4:$X$53,19,FALSE)),"")</f>
        <v/>
      </c>
      <c r="Q32" s="179" t="str">
        <f>_xlfn.IFNA(IF(ISNA(VLOOKUP($T32,'申込一覧（男）'!$A$4:$X$53,20,FALSE)),VLOOKUP($T32,'申込一覧（女）'!$A$4:$AD$53,20,FALSE),VLOOKUP($T32,'申込一覧（男）'!$A$4:$X$53,20,FALSE)),"")</f>
        <v/>
      </c>
      <c r="R32" s="179" t="str">
        <f>_xlfn.IFNA(IF(ISNA(VLOOKUP($T32,'申込一覧（男）'!$A$4:$X$53,21,FALSE)),VLOOKUP($T32,'申込一覧（女）'!$A$4:$AD$53,21,FALSE),VLOOKUP($T32,'申込一覧（男）'!$A$4:$X$53,21,FALSE)),"")</f>
        <v/>
      </c>
      <c r="S32" s="179" t="str">
        <f>_xlfn.IFNA(IF(ISNA(VLOOKUP($T32,'申込一覧（男）'!$A$4:$X$53,22,FALSE)),VLOOKUP($T32,'申込一覧（女）'!$A$4:$AD$53,22,FALSE),VLOOKUP($T32,'申込一覧（男）'!$A$4:$X$53,22,FALSE)),"")</f>
        <v/>
      </c>
      <c r="T32" s="180">
        <v>31</v>
      </c>
    </row>
    <row r="33" spans="1:20">
      <c r="A33" s="180">
        <f>出場証明書!A48</f>
        <v>32</v>
      </c>
      <c r="B33" s="180" t="str">
        <f>出場証明書!B48</f>
        <v/>
      </c>
      <c r="C33" s="180" t="str">
        <f>出場証明書!H48</f>
        <v/>
      </c>
      <c r="D33" s="181" t="str">
        <f>出場証明書!C48</f>
        <v/>
      </c>
      <c r="E33" s="181" t="str">
        <f>出場証明書!E48</f>
        <v/>
      </c>
      <c r="F33" s="180" t="str">
        <f>IF(C33="","",基本情報!$B$2)</f>
        <v/>
      </c>
      <c r="G33" s="181" t="str">
        <f>出場証明書!F48</f>
        <v/>
      </c>
      <c r="H33" s="180" t="str">
        <f>_xlfn.IFNA(IF(ISNA(VLOOKUP($T33,'申込一覧（男）'!$A$4:$X$53,10,FALSE)),VLOOKUP($T33,'申込一覧（女）'!$A$4:$AD$53,10,FALSE),VLOOKUP($T33,'申込一覧（男）'!$A$4:$X$53,10,FALSE)),"")</f>
        <v/>
      </c>
      <c r="I33" s="180" t="str">
        <f>_xlfn.IFNA(IF(ISNA(VLOOKUP($T33,'申込一覧（男）'!$A$4:$X$53,11,FALSE)),VLOOKUP($T33,'申込一覧（女）'!$A$4:$AD$53,11,FALSE),VLOOKUP($T33,'申込一覧（男）'!$A$4:$X$53,11,FALSE)),"")</f>
        <v/>
      </c>
      <c r="J33" s="181" t="str">
        <f>_xlfn.IFNA(IF(ISNA(VLOOKUP($T33,'申込一覧（男）'!$A$4:$X$53,12,FALSE)),VLOOKUP($T33,'申込一覧（女）'!$A$4:$AD$53,12,FALSE),VLOOKUP($T33,'申込一覧（男）'!$A$4:$X$53,12,FALSE)),"")</f>
        <v/>
      </c>
      <c r="K33" s="180" t="str">
        <f>_xlfn.IFNA(IF(ISNA(VLOOKUP($T33,'申込一覧（男）'!$A$4:$X$53,13,FALSE)),VLOOKUP($T33,'申込一覧（女）'!$A$4:$AD$53,13,FALSE),VLOOKUP($T33,'申込一覧（男）'!$A$4:$X$53,13,FALSE)),"")</f>
        <v/>
      </c>
      <c r="L33" s="181" t="str">
        <f>_xlfn.IFNA(IF(ISNA(VLOOKUP($T33,'申込一覧（男）'!$A$4:$X$53,14,FALSE)),VLOOKUP($T33,'申込一覧（女）'!$A$4:$AD$53,14,FALSE),VLOOKUP($T33,'申込一覧（男）'!$A$4:$X$53,14,FALSE)),"")</f>
        <v/>
      </c>
      <c r="M33" s="181" t="str">
        <f>_xlfn.IFNA(IF(ISNA(VLOOKUP($T33,'申込一覧（男）'!$A$4:$X$53,15,FALSE)),VLOOKUP($T33,'申込一覧（女）'!$A$4:$AD$53,15,FALSE),VLOOKUP($T33,'申込一覧（男）'!$A$4:$X$53,15,FALSE)),"")</f>
        <v/>
      </c>
      <c r="N33" s="181" t="str">
        <f>_xlfn.IFNA(IF(ISNA(VLOOKUP($T33,'申込一覧（男）'!$A$4:$X$53,16,FALSE)),VLOOKUP($T33,'申込一覧（女）'!$A$4:$AD$53,16,FALSE),VLOOKUP($T33,'申込一覧（男）'!$A$4:$X$53,16,FALSE)),"")</f>
        <v/>
      </c>
      <c r="O33" s="181" t="str">
        <f>_xlfn.IFNA(IF(ISNA(VLOOKUP($T33,'申込一覧（男）'!$A$4:$X$53,17,FALSE)),VLOOKUP($T33,'申込一覧（女）'!$A$4:$AD$53,17,FALSE),VLOOKUP($T33,'申込一覧（男）'!$A$4:$X$53,17,FALSE)),"")</f>
        <v/>
      </c>
      <c r="P33" s="179" t="str">
        <f>_xlfn.IFNA(IF(ISNA(VLOOKUP($T33,'申込一覧（男）'!$A$4:$X$53,19,FALSE)),VLOOKUP($T33,'申込一覧（女）'!$A$4:$AD$53,19,FALSE),VLOOKUP($T33,'申込一覧（男）'!$A$4:$X$53,19,FALSE)),"")</f>
        <v/>
      </c>
      <c r="Q33" s="179" t="str">
        <f>_xlfn.IFNA(IF(ISNA(VLOOKUP($T33,'申込一覧（男）'!$A$4:$X$53,20,FALSE)),VLOOKUP($T33,'申込一覧（女）'!$A$4:$AD$53,20,FALSE),VLOOKUP($T33,'申込一覧（男）'!$A$4:$X$53,20,FALSE)),"")</f>
        <v/>
      </c>
      <c r="R33" s="179" t="str">
        <f>_xlfn.IFNA(IF(ISNA(VLOOKUP($T33,'申込一覧（男）'!$A$4:$X$53,21,FALSE)),VLOOKUP($T33,'申込一覧（女）'!$A$4:$AD$53,21,FALSE),VLOOKUP($T33,'申込一覧（男）'!$A$4:$X$53,21,FALSE)),"")</f>
        <v/>
      </c>
      <c r="S33" s="179" t="str">
        <f>_xlfn.IFNA(IF(ISNA(VLOOKUP($T33,'申込一覧（男）'!$A$4:$X$53,22,FALSE)),VLOOKUP($T33,'申込一覧（女）'!$A$4:$AD$53,22,FALSE),VLOOKUP($T33,'申込一覧（男）'!$A$4:$X$53,22,FALSE)),"")</f>
        <v/>
      </c>
      <c r="T33" s="180">
        <v>32</v>
      </c>
    </row>
    <row r="34" spans="1:20">
      <c r="A34" s="180">
        <f>出場証明書!A49</f>
        <v>33</v>
      </c>
      <c r="B34" s="180" t="str">
        <f>出場証明書!B49</f>
        <v/>
      </c>
      <c r="C34" s="180" t="str">
        <f>出場証明書!H49</f>
        <v/>
      </c>
      <c r="D34" s="181" t="str">
        <f>出場証明書!C49</f>
        <v/>
      </c>
      <c r="E34" s="181" t="str">
        <f>出場証明書!E49</f>
        <v/>
      </c>
      <c r="F34" s="180" t="str">
        <f>IF(C34="","",基本情報!$B$2)</f>
        <v/>
      </c>
      <c r="G34" s="181" t="str">
        <f>出場証明書!F49</f>
        <v/>
      </c>
      <c r="H34" s="180" t="str">
        <f>_xlfn.IFNA(IF(ISNA(VLOOKUP($T34,'申込一覧（男）'!$A$4:$X$53,10,FALSE)),VLOOKUP($T34,'申込一覧（女）'!$A$4:$AD$53,10,FALSE),VLOOKUP($T34,'申込一覧（男）'!$A$4:$X$53,10,FALSE)),"")</f>
        <v/>
      </c>
      <c r="I34" s="180" t="str">
        <f>_xlfn.IFNA(IF(ISNA(VLOOKUP($T34,'申込一覧（男）'!$A$4:$X$53,11,FALSE)),VLOOKUP($T34,'申込一覧（女）'!$A$4:$AD$53,11,FALSE),VLOOKUP($T34,'申込一覧（男）'!$A$4:$X$53,11,FALSE)),"")</f>
        <v/>
      </c>
      <c r="J34" s="181" t="str">
        <f>_xlfn.IFNA(IF(ISNA(VLOOKUP($T34,'申込一覧（男）'!$A$4:$X$53,12,FALSE)),VLOOKUP($T34,'申込一覧（女）'!$A$4:$AD$53,12,FALSE),VLOOKUP($T34,'申込一覧（男）'!$A$4:$X$53,12,FALSE)),"")</f>
        <v/>
      </c>
      <c r="K34" s="180" t="str">
        <f>_xlfn.IFNA(IF(ISNA(VLOOKUP($T34,'申込一覧（男）'!$A$4:$X$53,13,FALSE)),VLOOKUP($T34,'申込一覧（女）'!$A$4:$AD$53,13,FALSE),VLOOKUP($T34,'申込一覧（男）'!$A$4:$X$53,13,FALSE)),"")</f>
        <v/>
      </c>
      <c r="L34" s="181" t="str">
        <f>_xlfn.IFNA(IF(ISNA(VLOOKUP($T34,'申込一覧（男）'!$A$4:$X$53,14,FALSE)),VLOOKUP($T34,'申込一覧（女）'!$A$4:$AD$53,14,FALSE),VLOOKUP($T34,'申込一覧（男）'!$A$4:$X$53,14,FALSE)),"")</f>
        <v/>
      </c>
      <c r="M34" s="181" t="str">
        <f>_xlfn.IFNA(IF(ISNA(VLOOKUP($T34,'申込一覧（男）'!$A$4:$X$53,15,FALSE)),VLOOKUP($T34,'申込一覧（女）'!$A$4:$AD$53,15,FALSE),VLOOKUP($T34,'申込一覧（男）'!$A$4:$X$53,15,FALSE)),"")</f>
        <v/>
      </c>
      <c r="N34" s="181" t="str">
        <f>_xlfn.IFNA(IF(ISNA(VLOOKUP($T34,'申込一覧（男）'!$A$4:$X$53,16,FALSE)),VLOOKUP($T34,'申込一覧（女）'!$A$4:$AD$53,16,FALSE),VLOOKUP($T34,'申込一覧（男）'!$A$4:$X$53,16,FALSE)),"")</f>
        <v/>
      </c>
      <c r="O34" s="181" t="str">
        <f>_xlfn.IFNA(IF(ISNA(VLOOKUP($T34,'申込一覧（男）'!$A$4:$X$53,17,FALSE)),VLOOKUP($T34,'申込一覧（女）'!$A$4:$AD$53,17,FALSE),VLOOKUP($T34,'申込一覧（男）'!$A$4:$X$53,17,FALSE)),"")</f>
        <v/>
      </c>
      <c r="P34" s="179" t="str">
        <f>_xlfn.IFNA(IF(ISNA(VLOOKUP($T34,'申込一覧（男）'!$A$4:$X$53,19,FALSE)),VLOOKUP($T34,'申込一覧（女）'!$A$4:$AD$53,19,FALSE),VLOOKUP($T34,'申込一覧（男）'!$A$4:$X$53,19,FALSE)),"")</f>
        <v/>
      </c>
      <c r="Q34" s="179" t="str">
        <f>_xlfn.IFNA(IF(ISNA(VLOOKUP($T34,'申込一覧（男）'!$A$4:$X$53,20,FALSE)),VLOOKUP($T34,'申込一覧（女）'!$A$4:$AD$53,20,FALSE),VLOOKUP($T34,'申込一覧（男）'!$A$4:$X$53,20,FALSE)),"")</f>
        <v/>
      </c>
      <c r="R34" s="179" t="str">
        <f>_xlfn.IFNA(IF(ISNA(VLOOKUP($T34,'申込一覧（男）'!$A$4:$X$53,21,FALSE)),VLOOKUP($T34,'申込一覧（女）'!$A$4:$AD$53,21,FALSE),VLOOKUP($T34,'申込一覧（男）'!$A$4:$X$53,21,FALSE)),"")</f>
        <v/>
      </c>
      <c r="S34" s="179" t="str">
        <f>_xlfn.IFNA(IF(ISNA(VLOOKUP($T34,'申込一覧（男）'!$A$4:$X$53,22,FALSE)),VLOOKUP($T34,'申込一覧（女）'!$A$4:$AD$53,22,FALSE),VLOOKUP($T34,'申込一覧（男）'!$A$4:$X$53,22,FALSE)),"")</f>
        <v/>
      </c>
      <c r="T34" s="180">
        <v>33</v>
      </c>
    </row>
    <row r="35" spans="1:20">
      <c r="A35" s="180">
        <f>出場証明書!A50</f>
        <v>34</v>
      </c>
      <c r="B35" s="180" t="str">
        <f>出場証明書!B50</f>
        <v/>
      </c>
      <c r="C35" s="180" t="str">
        <f>出場証明書!H50</f>
        <v/>
      </c>
      <c r="D35" s="181" t="str">
        <f>出場証明書!C50</f>
        <v/>
      </c>
      <c r="E35" s="181" t="str">
        <f>出場証明書!E50</f>
        <v/>
      </c>
      <c r="F35" s="180" t="str">
        <f>IF(C35="","",基本情報!$B$2)</f>
        <v/>
      </c>
      <c r="G35" s="181" t="str">
        <f>出場証明書!F50</f>
        <v/>
      </c>
      <c r="H35" s="180" t="str">
        <f>_xlfn.IFNA(IF(ISNA(VLOOKUP($T35,'申込一覧（男）'!$A$4:$X$53,10,FALSE)),VLOOKUP($T35,'申込一覧（女）'!$A$4:$AD$53,10,FALSE),VLOOKUP($T35,'申込一覧（男）'!$A$4:$X$53,10,FALSE)),"")</f>
        <v/>
      </c>
      <c r="I35" s="180" t="str">
        <f>_xlfn.IFNA(IF(ISNA(VLOOKUP($T35,'申込一覧（男）'!$A$4:$X$53,11,FALSE)),VLOOKUP($T35,'申込一覧（女）'!$A$4:$AD$53,11,FALSE),VLOOKUP($T35,'申込一覧（男）'!$A$4:$X$53,11,FALSE)),"")</f>
        <v/>
      </c>
      <c r="J35" s="181" t="str">
        <f>_xlfn.IFNA(IF(ISNA(VLOOKUP($T35,'申込一覧（男）'!$A$4:$X$53,12,FALSE)),VLOOKUP($T35,'申込一覧（女）'!$A$4:$AD$53,12,FALSE),VLOOKUP($T35,'申込一覧（男）'!$A$4:$X$53,12,FALSE)),"")</f>
        <v/>
      </c>
      <c r="K35" s="180" t="str">
        <f>_xlfn.IFNA(IF(ISNA(VLOOKUP($T35,'申込一覧（男）'!$A$4:$X$53,13,FALSE)),VLOOKUP($T35,'申込一覧（女）'!$A$4:$AD$53,13,FALSE),VLOOKUP($T35,'申込一覧（男）'!$A$4:$X$53,13,FALSE)),"")</f>
        <v/>
      </c>
      <c r="L35" s="181" t="str">
        <f>_xlfn.IFNA(IF(ISNA(VLOOKUP($T35,'申込一覧（男）'!$A$4:$X$53,14,FALSE)),VLOOKUP($T35,'申込一覧（女）'!$A$4:$AD$53,14,FALSE),VLOOKUP($T35,'申込一覧（男）'!$A$4:$X$53,14,FALSE)),"")</f>
        <v/>
      </c>
      <c r="M35" s="181" t="str">
        <f>_xlfn.IFNA(IF(ISNA(VLOOKUP($T35,'申込一覧（男）'!$A$4:$X$53,15,FALSE)),VLOOKUP($T35,'申込一覧（女）'!$A$4:$AD$53,15,FALSE),VLOOKUP($T35,'申込一覧（男）'!$A$4:$X$53,15,FALSE)),"")</f>
        <v/>
      </c>
      <c r="N35" s="181" t="str">
        <f>_xlfn.IFNA(IF(ISNA(VLOOKUP($T35,'申込一覧（男）'!$A$4:$X$53,16,FALSE)),VLOOKUP($T35,'申込一覧（女）'!$A$4:$AD$53,16,FALSE),VLOOKUP($T35,'申込一覧（男）'!$A$4:$X$53,16,FALSE)),"")</f>
        <v/>
      </c>
      <c r="O35" s="181" t="str">
        <f>_xlfn.IFNA(IF(ISNA(VLOOKUP($T35,'申込一覧（男）'!$A$4:$X$53,17,FALSE)),VLOOKUP($T35,'申込一覧（女）'!$A$4:$AD$53,17,FALSE),VLOOKUP($T35,'申込一覧（男）'!$A$4:$X$53,17,FALSE)),"")</f>
        <v/>
      </c>
      <c r="P35" s="179" t="str">
        <f>_xlfn.IFNA(IF(ISNA(VLOOKUP($T35,'申込一覧（男）'!$A$4:$X$53,19,FALSE)),VLOOKUP($T35,'申込一覧（女）'!$A$4:$AD$53,19,FALSE),VLOOKUP($T35,'申込一覧（男）'!$A$4:$X$53,19,FALSE)),"")</f>
        <v/>
      </c>
      <c r="Q35" s="179" t="str">
        <f>_xlfn.IFNA(IF(ISNA(VLOOKUP($T35,'申込一覧（男）'!$A$4:$X$53,20,FALSE)),VLOOKUP($T35,'申込一覧（女）'!$A$4:$AD$53,20,FALSE),VLOOKUP($T35,'申込一覧（男）'!$A$4:$X$53,20,FALSE)),"")</f>
        <v/>
      </c>
      <c r="R35" s="179" t="str">
        <f>_xlfn.IFNA(IF(ISNA(VLOOKUP($T35,'申込一覧（男）'!$A$4:$X$53,21,FALSE)),VLOOKUP($T35,'申込一覧（女）'!$A$4:$AD$53,21,FALSE),VLOOKUP($T35,'申込一覧（男）'!$A$4:$X$53,21,FALSE)),"")</f>
        <v/>
      </c>
      <c r="S35" s="179" t="str">
        <f>_xlfn.IFNA(IF(ISNA(VLOOKUP($T35,'申込一覧（男）'!$A$4:$X$53,22,FALSE)),VLOOKUP($T35,'申込一覧（女）'!$A$4:$AD$53,22,FALSE),VLOOKUP($T35,'申込一覧（男）'!$A$4:$X$53,22,FALSE)),"")</f>
        <v/>
      </c>
      <c r="T35" s="180">
        <v>34</v>
      </c>
    </row>
    <row r="36" spans="1:20">
      <c r="A36" s="180">
        <f>出場証明書!A51</f>
        <v>35</v>
      </c>
      <c r="B36" s="180" t="str">
        <f>出場証明書!B51</f>
        <v/>
      </c>
      <c r="C36" s="180" t="str">
        <f>出場証明書!H51</f>
        <v/>
      </c>
      <c r="D36" s="181" t="str">
        <f>出場証明書!C51</f>
        <v/>
      </c>
      <c r="E36" s="181" t="str">
        <f>出場証明書!E51</f>
        <v/>
      </c>
      <c r="F36" s="180" t="str">
        <f>IF(C36="","",基本情報!$B$2)</f>
        <v/>
      </c>
      <c r="G36" s="181" t="str">
        <f>出場証明書!F51</f>
        <v/>
      </c>
      <c r="H36" s="180" t="str">
        <f>_xlfn.IFNA(IF(ISNA(VLOOKUP($T36,'申込一覧（男）'!$A$4:$X$53,10,FALSE)),VLOOKUP($T36,'申込一覧（女）'!$A$4:$AD$53,10,FALSE),VLOOKUP($T36,'申込一覧（男）'!$A$4:$X$53,10,FALSE)),"")</f>
        <v/>
      </c>
      <c r="I36" s="180" t="str">
        <f>_xlfn.IFNA(IF(ISNA(VLOOKUP($T36,'申込一覧（男）'!$A$4:$X$53,11,FALSE)),VLOOKUP($T36,'申込一覧（女）'!$A$4:$AD$53,11,FALSE),VLOOKUP($T36,'申込一覧（男）'!$A$4:$X$53,11,FALSE)),"")</f>
        <v/>
      </c>
      <c r="J36" s="181" t="str">
        <f>_xlfn.IFNA(IF(ISNA(VLOOKUP($T36,'申込一覧（男）'!$A$4:$X$53,12,FALSE)),VLOOKUP($T36,'申込一覧（女）'!$A$4:$AD$53,12,FALSE),VLOOKUP($T36,'申込一覧（男）'!$A$4:$X$53,12,FALSE)),"")</f>
        <v/>
      </c>
      <c r="K36" s="180" t="str">
        <f>_xlfn.IFNA(IF(ISNA(VLOOKUP($T36,'申込一覧（男）'!$A$4:$X$53,13,FALSE)),VLOOKUP($T36,'申込一覧（女）'!$A$4:$AD$53,13,FALSE),VLOOKUP($T36,'申込一覧（男）'!$A$4:$X$53,13,FALSE)),"")</f>
        <v/>
      </c>
      <c r="L36" s="181" t="str">
        <f>_xlfn.IFNA(IF(ISNA(VLOOKUP($T36,'申込一覧（男）'!$A$4:$X$53,14,FALSE)),VLOOKUP($T36,'申込一覧（女）'!$A$4:$AD$53,14,FALSE),VLOOKUP($T36,'申込一覧（男）'!$A$4:$X$53,14,FALSE)),"")</f>
        <v/>
      </c>
      <c r="M36" s="181" t="str">
        <f>_xlfn.IFNA(IF(ISNA(VLOOKUP($T36,'申込一覧（男）'!$A$4:$X$53,15,FALSE)),VLOOKUP($T36,'申込一覧（女）'!$A$4:$AD$53,15,FALSE),VLOOKUP($T36,'申込一覧（男）'!$A$4:$X$53,15,FALSE)),"")</f>
        <v/>
      </c>
      <c r="N36" s="181" t="str">
        <f>_xlfn.IFNA(IF(ISNA(VLOOKUP($T36,'申込一覧（男）'!$A$4:$X$53,16,FALSE)),VLOOKUP($T36,'申込一覧（女）'!$A$4:$AD$53,16,FALSE),VLOOKUP($T36,'申込一覧（男）'!$A$4:$X$53,16,FALSE)),"")</f>
        <v/>
      </c>
      <c r="O36" s="181" t="str">
        <f>_xlfn.IFNA(IF(ISNA(VLOOKUP($T36,'申込一覧（男）'!$A$4:$X$53,17,FALSE)),VLOOKUP($T36,'申込一覧（女）'!$A$4:$AD$53,17,FALSE),VLOOKUP($T36,'申込一覧（男）'!$A$4:$X$53,17,FALSE)),"")</f>
        <v/>
      </c>
      <c r="P36" s="179" t="str">
        <f>_xlfn.IFNA(IF(ISNA(VLOOKUP($T36,'申込一覧（男）'!$A$4:$X$53,19,FALSE)),VLOOKUP($T36,'申込一覧（女）'!$A$4:$AD$53,19,FALSE),VLOOKUP($T36,'申込一覧（男）'!$A$4:$X$53,19,FALSE)),"")</f>
        <v/>
      </c>
      <c r="Q36" s="179" t="str">
        <f>_xlfn.IFNA(IF(ISNA(VLOOKUP($T36,'申込一覧（男）'!$A$4:$X$53,20,FALSE)),VLOOKUP($T36,'申込一覧（女）'!$A$4:$AD$53,20,FALSE),VLOOKUP($T36,'申込一覧（男）'!$A$4:$X$53,20,FALSE)),"")</f>
        <v/>
      </c>
      <c r="R36" s="179" t="str">
        <f>_xlfn.IFNA(IF(ISNA(VLOOKUP($T36,'申込一覧（男）'!$A$4:$X$53,21,FALSE)),VLOOKUP($T36,'申込一覧（女）'!$A$4:$AD$53,21,FALSE),VLOOKUP($T36,'申込一覧（男）'!$A$4:$X$53,21,FALSE)),"")</f>
        <v/>
      </c>
      <c r="S36" s="179" t="str">
        <f>_xlfn.IFNA(IF(ISNA(VLOOKUP($T36,'申込一覧（男）'!$A$4:$X$53,22,FALSE)),VLOOKUP($T36,'申込一覧（女）'!$A$4:$AD$53,22,FALSE),VLOOKUP($T36,'申込一覧（男）'!$A$4:$X$53,22,FALSE)),"")</f>
        <v/>
      </c>
      <c r="T36" s="180">
        <v>35</v>
      </c>
    </row>
    <row r="37" spans="1:20">
      <c r="A37" s="180">
        <f>出場証明書!A52</f>
        <v>36</v>
      </c>
      <c r="B37" s="180" t="str">
        <f>出場証明書!B52</f>
        <v/>
      </c>
      <c r="C37" s="180" t="str">
        <f>出場証明書!H52</f>
        <v/>
      </c>
      <c r="D37" s="181" t="str">
        <f>出場証明書!C52</f>
        <v/>
      </c>
      <c r="E37" s="181" t="str">
        <f>出場証明書!E52</f>
        <v/>
      </c>
      <c r="F37" s="180" t="str">
        <f>IF(C37="","",基本情報!$B$2)</f>
        <v/>
      </c>
      <c r="G37" s="181" t="str">
        <f>出場証明書!F52</f>
        <v/>
      </c>
      <c r="H37" s="180" t="str">
        <f>_xlfn.IFNA(IF(ISNA(VLOOKUP($T37,'申込一覧（男）'!$A$4:$X$53,10,FALSE)),VLOOKUP($T37,'申込一覧（女）'!$A$4:$AD$53,10,FALSE),VLOOKUP($T37,'申込一覧（男）'!$A$4:$X$53,10,FALSE)),"")</f>
        <v/>
      </c>
      <c r="I37" s="180" t="str">
        <f>_xlfn.IFNA(IF(ISNA(VLOOKUP($T37,'申込一覧（男）'!$A$4:$X$53,11,FALSE)),VLOOKUP($T37,'申込一覧（女）'!$A$4:$AD$53,11,FALSE),VLOOKUP($T37,'申込一覧（男）'!$A$4:$X$53,11,FALSE)),"")</f>
        <v/>
      </c>
      <c r="J37" s="181" t="str">
        <f>_xlfn.IFNA(IF(ISNA(VLOOKUP($T37,'申込一覧（男）'!$A$4:$X$53,12,FALSE)),VLOOKUP($T37,'申込一覧（女）'!$A$4:$AD$53,12,FALSE),VLOOKUP($T37,'申込一覧（男）'!$A$4:$X$53,12,FALSE)),"")</f>
        <v/>
      </c>
      <c r="K37" s="180" t="str">
        <f>_xlfn.IFNA(IF(ISNA(VLOOKUP($T37,'申込一覧（男）'!$A$4:$X$53,13,FALSE)),VLOOKUP($T37,'申込一覧（女）'!$A$4:$AD$53,13,FALSE),VLOOKUP($T37,'申込一覧（男）'!$A$4:$X$53,13,FALSE)),"")</f>
        <v/>
      </c>
      <c r="L37" s="181" t="str">
        <f>_xlfn.IFNA(IF(ISNA(VLOOKUP($T37,'申込一覧（男）'!$A$4:$X$53,14,FALSE)),VLOOKUP($T37,'申込一覧（女）'!$A$4:$AD$53,14,FALSE),VLOOKUP($T37,'申込一覧（男）'!$A$4:$X$53,14,FALSE)),"")</f>
        <v/>
      </c>
      <c r="M37" s="181" t="str">
        <f>_xlfn.IFNA(IF(ISNA(VLOOKUP($T37,'申込一覧（男）'!$A$4:$X$53,15,FALSE)),VLOOKUP($T37,'申込一覧（女）'!$A$4:$AD$53,15,FALSE),VLOOKUP($T37,'申込一覧（男）'!$A$4:$X$53,15,FALSE)),"")</f>
        <v/>
      </c>
      <c r="N37" s="181" t="str">
        <f>_xlfn.IFNA(IF(ISNA(VLOOKUP($T37,'申込一覧（男）'!$A$4:$X$53,16,FALSE)),VLOOKUP($T37,'申込一覧（女）'!$A$4:$AD$53,16,FALSE),VLOOKUP($T37,'申込一覧（男）'!$A$4:$X$53,16,FALSE)),"")</f>
        <v/>
      </c>
      <c r="O37" s="181" t="str">
        <f>_xlfn.IFNA(IF(ISNA(VLOOKUP($T37,'申込一覧（男）'!$A$4:$X$53,17,FALSE)),VLOOKUP($T37,'申込一覧（女）'!$A$4:$AD$53,17,FALSE),VLOOKUP($T37,'申込一覧（男）'!$A$4:$X$53,17,FALSE)),"")</f>
        <v/>
      </c>
      <c r="P37" s="179" t="str">
        <f>_xlfn.IFNA(IF(ISNA(VLOOKUP($T37,'申込一覧（男）'!$A$4:$X$53,19,FALSE)),VLOOKUP($T37,'申込一覧（女）'!$A$4:$AD$53,19,FALSE),VLOOKUP($T37,'申込一覧（男）'!$A$4:$X$53,19,FALSE)),"")</f>
        <v/>
      </c>
      <c r="Q37" s="179" t="str">
        <f>_xlfn.IFNA(IF(ISNA(VLOOKUP($T37,'申込一覧（男）'!$A$4:$X$53,20,FALSE)),VLOOKUP($T37,'申込一覧（女）'!$A$4:$AD$53,20,FALSE),VLOOKUP($T37,'申込一覧（男）'!$A$4:$X$53,20,FALSE)),"")</f>
        <v/>
      </c>
      <c r="R37" s="179" t="str">
        <f>_xlfn.IFNA(IF(ISNA(VLOOKUP($T37,'申込一覧（男）'!$A$4:$X$53,21,FALSE)),VLOOKUP($T37,'申込一覧（女）'!$A$4:$AD$53,21,FALSE),VLOOKUP($T37,'申込一覧（男）'!$A$4:$X$53,21,FALSE)),"")</f>
        <v/>
      </c>
      <c r="S37" s="179" t="str">
        <f>_xlfn.IFNA(IF(ISNA(VLOOKUP($T37,'申込一覧（男）'!$A$4:$X$53,22,FALSE)),VLOOKUP($T37,'申込一覧（女）'!$A$4:$AD$53,22,FALSE),VLOOKUP($T37,'申込一覧（男）'!$A$4:$X$53,22,FALSE)),"")</f>
        <v/>
      </c>
      <c r="T37" s="180">
        <v>36</v>
      </c>
    </row>
    <row r="38" spans="1:20">
      <c r="A38" s="180">
        <f>出場証明書!A53</f>
        <v>37</v>
      </c>
      <c r="B38" s="180" t="str">
        <f>出場証明書!B53</f>
        <v/>
      </c>
      <c r="C38" s="180" t="str">
        <f>出場証明書!H53</f>
        <v/>
      </c>
      <c r="D38" s="181" t="str">
        <f>出場証明書!C53</f>
        <v/>
      </c>
      <c r="E38" s="181" t="str">
        <f>出場証明書!E53</f>
        <v/>
      </c>
      <c r="F38" s="180" t="str">
        <f>IF(C38="","",基本情報!$B$2)</f>
        <v/>
      </c>
      <c r="G38" s="181" t="str">
        <f>出場証明書!F53</f>
        <v/>
      </c>
      <c r="H38" s="180" t="str">
        <f>_xlfn.IFNA(IF(ISNA(VLOOKUP($T38,'申込一覧（男）'!$A$4:$X$53,10,FALSE)),VLOOKUP($T38,'申込一覧（女）'!$A$4:$AD$53,10,FALSE),VLOOKUP($T38,'申込一覧（男）'!$A$4:$X$53,10,FALSE)),"")</f>
        <v/>
      </c>
      <c r="I38" s="180" t="str">
        <f>_xlfn.IFNA(IF(ISNA(VLOOKUP($T38,'申込一覧（男）'!$A$4:$X$53,11,FALSE)),VLOOKUP($T38,'申込一覧（女）'!$A$4:$AD$53,11,FALSE),VLOOKUP($T38,'申込一覧（男）'!$A$4:$X$53,11,FALSE)),"")</f>
        <v/>
      </c>
      <c r="J38" s="181" t="str">
        <f>_xlfn.IFNA(IF(ISNA(VLOOKUP($T38,'申込一覧（男）'!$A$4:$X$53,12,FALSE)),VLOOKUP($T38,'申込一覧（女）'!$A$4:$AD$53,12,FALSE),VLOOKUP($T38,'申込一覧（男）'!$A$4:$X$53,12,FALSE)),"")</f>
        <v/>
      </c>
      <c r="K38" s="180" t="str">
        <f>_xlfn.IFNA(IF(ISNA(VLOOKUP($T38,'申込一覧（男）'!$A$4:$X$53,13,FALSE)),VLOOKUP($T38,'申込一覧（女）'!$A$4:$AD$53,13,FALSE),VLOOKUP($T38,'申込一覧（男）'!$A$4:$X$53,13,FALSE)),"")</f>
        <v/>
      </c>
      <c r="L38" s="181" t="str">
        <f>_xlfn.IFNA(IF(ISNA(VLOOKUP($T38,'申込一覧（男）'!$A$4:$X$53,14,FALSE)),VLOOKUP($T38,'申込一覧（女）'!$A$4:$AD$53,14,FALSE),VLOOKUP($T38,'申込一覧（男）'!$A$4:$X$53,14,FALSE)),"")</f>
        <v/>
      </c>
      <c r="M38" s="181" t="str">
        <f>_xlfn.IFNA(IF(ISNA(VLOOKUP($T38,'申込一覧（男）'!$A$4:$X$53,15,FALSE)),VLOOKUP($T38,'申込一覧（女）'!$A$4:$AD$53,15,FALSE),VLOOKUP($T38,'申込一覧（男）'!$A$4:$X$53,15,FALSE)),"")</f>
        <v/>
      </c>
      <c r="N38" s="181" t="str">
        <f>_xlfn.IFNA(IF(ISNA(VLOOKUP($T38,'申込一覧（男）'!$A$4:$X$53,16,FALSE)),VLOOKUP($T38,'申込一覧（女）'!$A$4:$AD$53,16,FALSE),VLOOKUP($T38,'申込一覧（男）'!$A$4:$X$53,16,FALSE)),"")</f>
        <v/>
      </c>
      <c r="O38" s="181" t="str">
        <f>_xlfn.IFNA(IF(ISNA(VLOOKUP($T38,'申込一覧（男）'!$A$4:$X$53,17,FALSE)),VLOOKUP($T38,'申込一覧（女）'!$A$4:$AD$53,17,FALSE),VLOOKUP($T38,'申込一覧（男）'!$A$4:$X$53,17,FALSE)),"")</f>
        <v/>
      </c>
      <c r="P38" s="179" t="str">
        <f>_xlfn.IFNA(IF(ISNA(VLOOKUP($T38,'申込一覧（男）'!$A$4:$X$53,19,FALSE)),VLOOKUP($T38,'申込一覧（女）'!$A$4:$AD$53,19,FALSE),VLOOKUP($T38,'申込一覧（男）'!$A$4:$X$53,19,FALSE)),"")</f>
        <v/>
      </c>
      <c r="Q38" s="179" t="str">
        <f>_xlfn.IFNA(IF(ISNA(VLOOKUP($T38,'申込一覧（男）'!$A$4:$X$53,20,FALSE)),VLOOKUP($T38,'申込一覧（女）'!$A$4:$AD$53,20,FALSE),VLOOKUP($T38,'申込一覧（男）'!$A$4:$X$53,20,FALSE)),"")</f>
        <v/>
      </c>
      <c r="R38" s="179" t="str">
        <f>_xlfn.IFNA(IF(ISNA(VLOOKUP($T38,'申込一覧（男）'!$A$4:$X$53,21,FALSE)),VLOOKUP($T38,'申込一覧（女）'!$A$4:$AD$53,21,FALSE),VLOOKUP($T38,'申込一覧（男）'!$A$4:$X$53,21,FALSE)),"")</f>
        <v/>
      </c>
      <c r="S38" s="179" t="str">
        <f>_xlfn.IFNA(IF(ISNA(VLOOKUP($T38,'申込一覧（男）'!$A$4:$X$53,22,FALSE)),VLOOKUP($T38,'申込一覧（女）'!$A$4:$AD$53,22,FALSE),VLOOKUP($T38,'申込一覧（男）'!$A$4:$X$53,22,FALSE)),"")</f>
        <v/>
      </c>
      <c r="T38" s="180">
        <v>37</v>
      </c>
    </row>
    <row r="39" spans="1:20">
      <c r="A39" s="180">
        <f>出場証明書!A54</f>
        <v>38</v>
      </c>
      <c r="B39" s="180" t="str">
        <f>出場証明書!B54</f>
        <v/>
      </c>
      <c r="C39" s="180" t="str">
        <f>出場証明書!H54</f>
        <v/>
      </c>
      <c r="D39" s="181" t="str">
        <f>出場証明書!C54</f>
        <v/>
      </c>
      <c r="E39" s="181" t="str">
        <f>出場証明書!E54</f>
        <v/>
      </c>
      <c r="F39" s="180" t="str">
        <f>IF(C39="","",基本情報!$B$2)</f>
        <v/>
      </c>
      <c r="G39" s="181" t="str">
        <f>出場証明書!F54</f>
        <v/>
      </c>
      <c r="H39" s="180" t="str">
        <f>_xlfn.IFNA(IF(ISNA(VLOOKUP($T39,'申込一覧（男）'!$A$4:$X$53,10,FALSE)),VLOOKUP($T39,'申込一覧（女）'!$A$4:$AD$53,10,FALSE),VLOOKUP($T39,'申込一覧（男）'!$A$4:$X$53,10,FALSE)),"")</f>
        <v/>
      </c>
      <c r="I39" s="180" t="str">
        <f>_xlfn.IFNA(IF(ISNA(VLOOKUP($T39,'申込一覧（男）'!$A$4:$X$53,11,FALSE)),VLOOKUP($T39,'申込一覧（女）'!$A$4:$AD$53,11,FALSE),VLOOKUP($T39,'申込一覧（男）'!$A$4:$X$53,11,FALSE)),"")</f>
        <v/>
      </c>
      <c r="J39" s="181" t="str">
        <f>_xlfn.IFNA(IF(ISNA(VLOOKUP($T39,'申込一覧（男）'!$A$4:$X$53,12,FALSE)),VLOOKUP($T39,'申込一覧（女）'!$A$4:$AD$53,12,FALSE),VLOOKUP($T39,'申込一覧（男）'!$A$4:$X$53,12,FALSE)),"")</f>
        <v/>
      </c>
      <c r="K39" s="180" t="str">
        <f>_xlfn.IFNA(IF(ISNA(VLOOKUP($T39,'申込一覧（男）'!$A$4:$X$53,13,FALSE)),VLOOKUP($T39,'申込一覧（女）'!$A$4:$AD$53,13,FALSE),VLOOKUP($T39,'申込一覧（男）'!$A$4:$X$53,13,FALSE)),"")</f>
        <v/>
      </c>
      <c r="L39" s="181" t="str">
        <f>_xlfn.IFNA(IF(ISNA(VLOOKUP($T39,'申込一覧（男）'!$A$4:$X$53,14,FALSE)),VLOOKUP($T39,'申込一覧（女）'!$A$4:$AD$53,14,FALSE),VLOOKUP($T39,'申込一覧（男）'!$A$4:$X$53,14,FALSE)),"")</f>
        <v/>
      </c>
      <c r="M39" s="181" t="str">
        <f>_xlfn.IFNA(IF(ISNA(VLOOKUP($T39,'申込一覧（男）'!$A$4:$X$53,15,FALSE)),VLOOKUP($T39,'申込一覧（女）'!$A$4:$AD$53,15,FALSE),VLOOKUP($T39,'申込一覧（男）'!$A$4:$X$53,15,FALSE)),"")</f>
        <v/>
      </c>
      <c r="N39" s="181" t="str">
        <f>_xlfn.IFNA(IF(ISNA(VLOOKUP($T39,'申込一覧（男）'!$A$4:$X$53,16,FALSE)),VLOOKUP($T39,'申込一覧（女）'!$A$4:$AD$53,16,FALSE),VLOOKUP($T39,'申込一覧（男）'!$A$4:$X$53,16,FALSE)),"")</f>
        <v/>
      </c>
      <c r="O39" s="181" t="str">
        <f>_xlfn.IFNA(IF(ISNA(VLOOKUP($T39,'申込一覧（男）'!$A$4:$X$53,17,FALSE)),VLOOKUP($T39,'申込一覧（女）'!$A$4:$AD$53,17,FALSE),VLOOKUP($T39,'申込一覧（男）'!$A$4:$X$53,17,FALSE)),"")</f>
        <v/>
      </c>
      <c r="P39" s="179" t="str">
        <f>_xlfn.IFNA(IF(ISNA(VLOOKUP($T39,'申込一覧（男）'!$A$4:$X$53,19,FALSE)),VLOOKUP($T39,'申込一覧（女）'!$A$4:$AD$53,19,FALSE),VLOOKUP($T39,'申込一覧（男）'!$A$4:$X$53,19,FALSE)),"")</f>
        <v/>
      </c>
      <c r="Q39" s="179" t="str">
        <f>_xlfn.IFNA(IF(ISNA(VLOOKUP($T39,'申込一覧（男）'!$A$4:$X$53,20,FALSE)),VLOOKUP($T39,'申込一覧（女）'!$A$4:$AD$53,20,FALSE),VLOOKUP($T39,'申込一覧（男）'!$A$4:$X$53,20,FALSE)),"")</f>
        <v/>
      </c>
      <c r="R39" s="179" t="str">
        <f>_xlfn.IFNA(IF(ISNA(VLOOKUP($T39,'申込一覧（男）'!$A$4:$X$53,21,FALSE)),VLOOKUP($T39,'申込一覧（女）'!$A$4:$AD$53,21,FALSE),VLOOKUP($T39,'申込一覧（男）'!$A$4:$X$53,21,FALSE)),"")</f>
        <v/>
      </c>
      <c r="S39" s="179" t="str">
        <f>_xlfn.IFNA(IF(ISNA(VLOOKUP($T39,'申込一覧（男）'!$A$4:$X$53,22,FALSE)),VLOOKUP($T39,'申込一覧（女）'!$A$4:$AD$53,22,FALSE),VLOOKUP($T39,'申込一覧（男）'!$A$4:$X$53,22,FALSE)),"")</f>
        <v/>
      </c>
      <c r="T39" s="180">
        <v>38</v>
      </c>
    </row>
    <row r="40" spans="1:20">
      <c r="A40" s="180">
        <f>出場証明書!A55</f>
        <v>39</v>
      </c>
      <c r="B40" s="180" t="str">
        <f>出場証明書!B55</f>
        <v/>
      </c>
      <c r="C40" s="180" t="str">
        <f>出場証明書!H55</f>
        <v/>
      </c>
      <c r="D40" s="181" t="str">
        <f>出場証明書!C55</f>
        <v/>
      </c>
      <c r="E40" s="181" t="str">
        <f>出場証明書!E55</f>
        <v/>
      </c>
      <c r="F40" s="180" t="str">
        <f>IF(C40="","",基本情報!$B$2)</f>
        <v/>
      </c>
      <c r="G40" s="181" t="str">
        <f>出場証明書!F55</f>
        <v/>
      </c>
      <c r="H40" s="180" t="str">
        <f>_xlfn.IFNA(IF(ISNA(VLOOKUP($T40,'申込一覧（男）'!$A$4:$X$53,10,FALSE)),VLOOKUP($T40,'申込一覧（女）'!$A$4:$AD$53,10,FALSE),VLOOKUP($T40,'申込一覧（男）'!$A$4:$X$53,10,FALSE)),"")</f>
        <v/>
      </c>
      <c r="I40" s="180" t="str">
        <f>_xlfn.IFNA(IF(ISNA(VLOOKUP($T40,'申込一覧（男）'!$A$4:$X$53,11,FALSE)),VLOOKUP($T40,'申込一覧（女）'!$A$4:$AD$53,11,FALSE),VLOOKUP($T40,'申込一覧（男）'!$A$4:$X$53,11,FALSE)),"")</f>
        <v/>
      </c>
      <c r="J40" s="181" t="str">
        <f>_xlfn.IFNA(IF(ISNA(VLOOKUP($T40,'申込一覧（男）'!$A$4:$X$53,12,FALSE)),VLOOKUP($T40,'申込一覧（女）'!$A$4:$AD$53,12,FALSE),VLOOKUP($T40,'申込一覧（男）'!$A$4:$X$53,12,FALSE)),"")</f>
        <v/>
      </c>
      <c r="K40" s="180" t="str">
        <f>_xlfn.IFNA(IF(ISNA(VLOOKUP($T40,'申込一覧（男）'!$A$4:$X$53,13,FALSE)),VLOOKUP($T40,'申込一覧（女）'!$A$4:$AD$53,13,FALSE),VLOOKUP($T40,'申込一覧（男）'!$A$4:$X$53,13,FALSE)),"")</f>
        <v/>
      </c>
      <c r="L40" s="181" t="str">
        <f>_xlfn.IFNA(IF(ISNA(VLOOKUP($T40,'申込一覧（男）'!$A$4:$X$53,14,FALSE)),VLOOKUP($T40,'申込一覧（女）'!$A$4:$AD$53,14,FALSE),VLOOKUP($T40,'申込一覧（男）'!$A$4:$X$53,14,FALSE)),"")</f>
        <v/>
      </c>
      <c r="M40" s="181" t="str">
        <f>_xlfn.IFNA(IF(ISNA(VLOOKUP($T40,'申込一覧（男）'!$A$4:$X$53,15,FALSE)),VLOOKUP($T40,'申込一覧（女）'!$A$4:$AD$53,15,FALSE),VLOOKUP($T40,'申込一覧（男）'!$A$4:$X$53,15,FALSE)),"")</f>
        <v/>
      </c>
      <c r="N40" s="181" t="str">
        <f>_xlfn.IFNA(IF(ISNA(VLOOKUP($T40,'申込一覧（男）'!$A$4:$X$53,16,FALSE)),VLOOKUP($T40,'申込一覧（女）'!$A$4:$AD$53,16,FALSE),VLOOKUP($T40,'申込一覧（男）'!$A$4:$X$53,16,FALSE)),"")</f>
        <v/>
      </c>
      <c r="O40" s="181" t="str">
        <f>_xlfn.IFNA(IF(ISNA(VLOOKUP($T40,'申込一覧（男）'!$A$4:$X$53,17,FALSE)),VLOOKUP($T40,'申込一覧（女）'!$A$4:$AD$53,17,FALSE),VLOOKUP($T40,'申込一覧（男）'!$A$4:$X$53,17,FALSE)),"")</f>
        <v/>
      </c>
      <c r="P40" s="179" t="str">
        <f>_xlfn.IFNA(IF(ISNA(VLOOKUP($T40,'申込一覧（男）'!$A$4:$X$53,19,FALSE)),VLOOKUP($T40,'申込一覧（女）'!$A$4:$AD$53,19,FALSE),VLOOKUP($T40,'申込一覧（男）'!$A$4:$X$53,19,FALSE)),"")</f>
        <v/>
      </c>
      <c r="Q40" s="179" t="str">
        <f>_xlfn.IFNA(IF(ISNA(VLOOKUP($T40,'申込一覧（男）'!$A$4:$X$53,20,FALSE)),VLOOKUP($T40,'申込一覧（女）'!$A$4:$AD$53,20,FALSE),VLOOKUP($T40,'申込一覧（男）'!$A$4:$X$53,20,FALSE)),"")</f>
        <v/>
      </c>
      <c r="R40" s="179" t="str">
        <f>_xlfn.IFNA(IF(ISNA(VLOOKUP($T40,'申込一覧（男）'!$A$4:$X$53,21,FALSE)),VLOOKUP($T40,'申込一覧（女）'!$A$4:$AD$53,21,FALSE),VLOOKUP($T40,'申込一覧（男）'!$A$4:$X$53,21,FALSE)),"")</f>
        <v/>
      </c>
      <c r="S40" s="179" t="str">
        <f>_xlfn.IFNA(IF(ISNA(VLOOKUP($T40,'申込一覧（男）'!$A$4:$X$53,22,FALSE)),VLOOKUP($T40,'申込一覧（女）'!$A$4:$AD$53,22,FALSE),VLOOKUP($T40,'申込一覧（男）'!$A$4:$X$53,22,FALSE)),"")</f>
        <v/>
      </c>
      <c r="T40" s="180">
        <v>39</v>
      </c>
    </row>
    <row r="41" spans="1:20">
      <c r="A41" s="180">
        <f>出場証明書!A56</f>
        <v>40</v>
      </c>
      <c r="B41" s="180" t="str">
        <f>出場証明書!B56</f>
        <v/>
      </c>
      <c r="C41" s="180" t="str">
        <f>出場証明書!H56</f>
        <v/>
      </c>
      <c r="D41" s="181" t="str">
        <f>出場証明書!C56</f>
        <v/>
      </c>
      <c r="E41" s="181" t="str">
        <f>出場証明書!E56</f>
        <v/>
      </c>
      <c r="F41" s="180" t="str">
        <f>IF(C41="","",基本情報!$B$2)</f>
        <v/>
      </c>
      <c r="G41" s="181" t="str">
        <f>出場証明書!F56</f>
        <v/>
      </c>
      <c r="H41" s="180" t="str">
        <f>_xlfn.IFNA(IF(ISNA(VLOOKUP($T41,'申込一覧（男）'!$A$4:$X$53,10,FALSE)),VLOOKUP($T41,'申込一覧（女）'!$A$4:$AD$53,10,FALSE),VLOOKUP($T41,'申込一覧（男）'!$A$4:$X$53,10,FALSE)),"")</f>
        <v/>
      </c>
      <c r="I41" s="180" t="str">
        <f>_xlfn.IFNA(IF(ISNA(VLOOKUP($T41,'申込一覧（男）'!$A$4:$X$53,11,FALSE)),VLOOKUP($T41,'申込一覧（女）'!$A$4:$AD$53,11,FALSE),VLOOKUP($T41,'申込一覧（男）'!$A$4:$X$53,11,FALSE)),"")</f>
        <v/>
      </c>
      <c r="J41" s="181" t="str">
        <f>_xlfn.IFNA(IF(ISNA(VLOOKUP($T41,'申込一覧（男）'!$A$4:$X$53,12,FALSE)),VLOOKUP($T41,'申込一覧（女）'!$A$4:$AD$53,12,FALSE),VLOOKUP($T41,'申込一覧（男）'!$A$4:$X$53,12,FALSE)),"")</f>
        <v/>
      </c>
      <c r="K41" s="180" t="str">
        <f>_xlfn.IFNA(IF(ISNA(VLOOKUP($T41,'申込一覧（男）'!$A$4:$X$53,13,FALSE)),VLOOKUP($T41,'申込一覧（女）'!$A$4:$AD$53,13,FALSE),VLOOKUP($T41,'申込一覧（男）'!$A$4:$X$53,13,FALSE)),"")</f>
        <v/>
      </c>
      <c r="L41" s="181" t="str">
        <f>_xlfn.IFNA(IF(ISNA(VLOOKUP($T41,'申込一覧（男）'!$A$4:$X$53,14,FALSE)),VLOOKUP($T41,'申込一覧（女）'!$A$4:$AD$53,14,FALSE),VLOOKUP($T41,'申込一覧（男）'!$A$4:$X$53,14,FALSE)),"")</f>
        <v/>
      </c>
      <c r="M41" s="181" t="str">
        <f>_xlfn.IFNA(IF(ISNA(VLOOKUP($T41,'申込一覧（男）'!$A$4:$X$53,15,FALSE)),VLOOKUP($T41,'申込一覧（女）'!$A$4:$AD$53,15,FALSE),VLOOKUP($T41,'申込一覧（男）'!$A$4:$X$53,15,FALSE)),"")</f>
        <v/>
      </c>
      <c r="N41" s="181" t="str">
        <f>_xlfn.IFNA(IF(ISNA(VLOOKUP($T41,'申込一覧（男）'!$A$4:$X$53,16,FALSE)),VLOOKUP($T41,'申込一覧（女）'!$A$4:$AD$53,16,FALSE),VLOOKUP($T41,'申込一覧（男）'!$A$4:$X$53,16,FALSE)),"")</f>
        <v/>
      </c>
      <c r="O41" s="181" t="str">
        <f>_xlfn.IFNA(IF(ISNA(VLOOKUP($T41,'申込一覧（男）'!$A$4:$X$53,17,FALSE)),VLOOKUP($T41,'申込一覧（女）'!$A$4:$AD$53,17,FALSE),VLOOKUP($T41,'申込一覧（男）'!$A$4:$X$53,17,FALSE)),"")</f>
        <v/>
      </c>
      <c r="P41" s="179" t="str">
        <f>_xlfn.IFNA(IF(ISNA(VLOOKUP($T41,'申込一覧（男）'!$A$4:$X$53,19,FALSE)),VLOOKUP($T41,'申込一覧（女）'!$A$4:$AD$53,19,FALSE),VLOOKUP($T41,'申込一覧（男）'!$A$4:$X$53,19,FALSE)),"")</f>
        <v/>
      </c>
      <c r="Q41" s="179" t="str">
        <f>_xlfn.IFNA(IF(ISNA(VLOOKUP($T41,'申込一覧（男）'!$A$4:$X$53,20,FALSE)),VLOOKUP($T41,'申込一覧（女）'!$A$4:$AD$53,20,FALSE),VLOOKUP($T41,'申込一覧（男）'!$A$4:$X$53,20,FALSE)),"")</f>
        <v/>
      </c>
      <c r="R41" s="179" t="str">
        <f>_xlfn.IFNA(IF(ISNA(VLOOKUP($T41,'申込一覧（男）'!$A$4:$X$53,21,FALSE)),VLOOKUP($T41,'申込一覧（女）'!$A$4:$AD$53,21,FALSE),VLOOKUP($T41,'申込一覧（男）'!$A$4:$X$53,21,FALSE)),"")</f>
        <v/>
      </c>
      <c r="S41" s="179" t="str">
        <f>_xlfn.IFNA(IF(ISNA(VLOOKUP($T41,'申込一覧（男）'!$A$4:$X$53,22,FALSE)),VLOOKUP($T41,'申込一覧（女）'!$A$4:$AD$53,22,FALSE),VLOOKUP($T41,'申込一覧（男）'!$A$4:$X$53,22,FALSE)),"")</f>
        <v/>
      </c>
      <c r="T41" s="180">
        <v>40</v>
      </c>
    </row>
    <row r="42" spans="1:20">
      <c r="A42" s="180">
        <f>出場証明書!A57</f>
        <v>41</v>
      </c>
      <c r="B42" s="180" t="str">
        <f>出場証明書!B57</f>
        <v/>
      </c>
      <c r="C42" s="180" t="str">
        <f>出場証明書!H57</f>
        <v/>
      </c>
      <c r="D42" s="181" t="str">
        <f>出場証明書!C57</f>
        <v/>
      </c>
      <c r="E42" s="181" t="str">
        <f>出場証明書!E57</f>
        <v/>
      </c>
      <c r="F42" s="180" t="str">
        <f>IF(C42="","",基本情報!$B$2)</f>
        <v/>
      </c>
      <c r="G42" s="181" t="str">
        <f>出場証明書!F57</f>
        <v/>
      </c>
      <c r="H42" s="180" t="str">
        <f>_xlfn.IFNA(IF(ISNA(VLOOKUP($T42,'申込一覧（男）'!$A$4:$X$53,10,FALSE)),VLOOKUP($T42,'申込一覧（女）'!$A$4:$AD$53,10,FALSE),VLOOKUP($T42,'申込一覧（男）'!$A$4:$X$53,10,FALSE)),"")</f>
        <v/>
      </c>
      <c r="I42" s="180" t="str">
        <f>_xlfn.IFNA(IF(ISNA(VLOOKUP($T42,'申込一覧（男）'!$A$4:$X$53,11,FALSE)),VLOOKUP($T42,'申込一覧（女）'!$A$4:$AD$53,11,FALSE),VLOOKUP($T42,'申込一覧（男）'!$A$4:$X$53,11,FALSE)),"")</f>
        <v/>
      </c>
      <c r="J42" s="181" t="str">
        <f>_xlfn.IFNA(IF(ISNA(VLOOKUP($T42,'申込一覧（男）'!$A$4:$X$53,12,FALSE)),VLOOKUP($T42,'申込一覧（女）'!$A$4:$AD$53,12,FALSE),VLOOKUP($T42,'申込一覧（男）'!$A$4:$X$53,12,FALSE)),"")</f>
        <v/>
      </c>
      <c r="K42" s="180" t="str">
        <f>_xlfn.IFNA(IF(ISNA(VLOOKUP($T42,'申込一覧（男）'!$A$4:$X$53,13,FALSE)),VLOOKUP($T42,'申込一覧（女）'!$A$4:$AD$53,13,FALSE),VLOOKUP($T42,'申込一覧（男）'!$A$4:$X$53,13,FALSE)),"")</f>
        <v/>
      </c>
      <c r="L42" s="181" t="str">
        <f>_xlfn.IFNA(IF(ISNA(VLOOKUP($T42,'申込一覧（男）'!$A$4:$X$53,14,FALSE)),VLOOKUP($T42,'申込一覧（女）'!$A$4:$AD$53,14,FALSE),VLOOKUP($T42,'申込一覧（男）'!$A$4:$X$53,14,FALSE)),"")</f>
        <v/>
      </c>
      <c r="M42" s="181" t="str">
        <f>_xlfn.IFNA(IF(ISNA(VLOOKUP($T42,'申込一覧（男）'!$A$4:$X$53,15,FALSE)),VLOOKUP($T42,'申込一覧（女）'!$A$4:$AD$53,15,FALSE),VLOOKUP($T42,'申込一覧（男）'!$A$4:$X$53,15,FALSE)),"")</f>
        <v/>
      </c>
      <c r="N42" s="181" t="str">
        <f>_xlfn.IFNA(IF(ISNA(VLOOKUP($T42,'申込一覧（男）'!$A$4:$X$53,16,FALSE)),VLOOKUP($T42,'申込一覧（女）'!$A$4:$AD$53,16,FALSE),VLOOKUP($T42,'申込一覧（男）'!$A$4:$X$53,16,FALSE)),"")</f>
        <v/>
      </c>
      <c r="O42" s="181" t="str">
        <f>_xlfn.IFNA(IF(ISNA(VLOOKUP($T42,'申込一覧（男）'!$A$4:$X$53,17,FALSE)),VLOOKUP($T42,'申込一覧（女）'!$A$4:$AD$53,17,FALSE),VLOOKUP($T42,'申込一覧（男）'!$A$4:$X$53,17,FALSE)),"")</f>
        <v/>
      </c>
      <c r="P42" s="179" t="str">
        <f>_xlfn.IFNA(IF(ISNA(VLOOKUP($T42,'申込一覧（男）'!$A$4:$X$53,19,FALSE)),VLOOKUP($T42,'申込一覧（女）'!$A$4:$AD$53,19,FALSE),VLOOKUP($T42,'申込一覧（男）'!$A$4:$X$53,19,FALSE)),"")</f>
        <v/>
      </c>
      <c r="Q42" s="179" t="str">
        <f>_xlfn.IFNA(IF(ISNA(VLOOKUP($T42,'申込一覧（男）'!$A$4:$X$53,20,FALSE)),VLOOKUP($T42,'申込一覧（女）'!$A$4:$AD$53,20,FALSE),VLOOKUP($T42,'申込一覧（男）'!$A$4:$X$53,20,FALSE)),"")</f>
        <v/>
      </c>
      <c r="R42" s="179" t="str">
        <f>_xlfn.IFNA(IF(ISNA(VLOOKUP($T42,'申込一覧（男）'!$A$4:$X$53,21,FALSE)),VLOOKUP($T42,'申込一覧（女）'!$A$4:$AD$53,21,FALSE),VLOOKUP($T42,'申込一覧（男）'!$A$4:$X$53,21,FALSE)),"")</f>
        <v/>
      </c>
      <c r="S42" s="179" t="str">
        <f>_xlfn.IFNA(IF(ISNA(VLOOKUP($T42,'申込一覧（男）'!$A$4:$X$53,22,FALSE)),VLOOKUP($T42,'申込一覧（女）'!$A$4:$AD$53,22,FALSE),VLOOKUP($T42,'申込一覧（男）'!$A$4:$X$53,22,FALSE)),"")</f>
        <v/>
      </c>
      <c r="T42" s="180">
        <v>41</v>
      </c>
    </row>
    <row r="43" spans="1:20">
      <c r="A43" s="180">
        <f>出場証明書!A58</f>
        <v>42</v>
      </c>
      <c r="B43" s="180" t="str">
        <f>出場証明書!B58</f>
        <v/>
      </c>
      <c r="C43" s="180" t="str">
        <f>出場証明書!H58</f>
        <v/>
      </c>
      <c r="D43" s="181" t="str">
        <f>出場証明書!C58</f>
        <v/>
      </c>
      <c r="E43" s="181" t="str">
        <f>出場証明書!E58</f>
        <v/>
      </c>
      <c r="F43" s="180" t="str">
        <f>IF(C43="","",基本情報!$B$2)</f>
        <v/>
      </c>
      <c r="G43" s="181" t="str">
        <f>出場証明書!F58</f>
        <v/>
      </c>
      <c r="H43" s="180" t="str">
        <f>_xlfn.IFNA(IF(ISNA(VLOOKUP($T43,'申込一覧（男）'!$A$4:$X$53,10,FALSE)),VLOOKUP($T43,'申込一覧（女）'!$A$4:$AD$53,10,FALSE),VLOOKUP($T43,'申込一覧（男）'!$A$4:$X$53,10,FALSE)),"")</f>
        <v/>
      </c>
      <c r="I43" s="180" t="str">
        <f>_xlfn.IFNA(IF(ISNA(VLOOKUP($T43,'申込一覧（男）'!$A$4:$X$53,11,FALSE)),VLOOKUP($T43,'申込一覧（女）'!$A$4:$AD$53,11,FALSE),VLOOKUP($T43,'申込一覧（男）'!$A$4:$X$53,11,FALSE)),"")</f>
        <v/>
      </c>
      <c r="J43" s="181" t="str">
        <f>_xlfn.IFNA(IF(ISNA(VLOOKUP($T43,'申込一覧（男）'!$A$4:$X$53,12,FALSE)),VLOOKUP($T43,'申込一覧（女）'!$A$4:$AD$53,12,FALSE),VLOOKUP($T43,'申込一覧（男）'!$A$4:$X$53,12,FALSE)),"")</f>
        <v/>
      </c>
      <c r="K43" s="180" t="str">
        <f>_xlfn.IFNA(IF(ISNA(VLOOKUP($T43,'申込一覧（男）'!$A$4:$X$53,13,FALSE)),VLOOKUP($T43,'申込一覧（女）'!$A$4:$AD$53,13,FALSE),VLOOKUP($T43,'申込一覧（男）'!$A$4:$X$53,13,FALSE)),"")</f>
        <v/>
      </c>
      <c r="L43" s="181" t="str">
        <f>_xlfn.IFNA(IF(ISNA(VLOOKUP($T43,'申込一覧（男）'!$A$4:$X$53,14,FALSE)),VLOOKUP($T43,'申込一覧（女）'!$A$4:$AD$53,14,FALSE),VLOOKUP($T43,'申込一覧（男）'!$A$4:$X$53,14,FALSE)),"")</f>
        <v/>
      </c>
      <c r="M43" s="181" t="str">
        <f>_xlfn.IFNA(IF(ISNA(VLOOKUP($T43,'申込一覧（男）'!$A$4:$X$53,15,FALSE)),VLOOKUP($T43,'申込一覧（女）'!$A$4:$AD$53,15,FALSE),VLOOKUP($T43,'申込一覧（男）'!$A$4:$X$53,15,FALSE)),"")</f>
        <v/>
      </c>
      <c r="N43" s="181" t="str">
        <f>_xlfn.IFNA(IF(ISNA(VLOOKUP($T43,'申込一覧（男）'!$A$4:$X$53,16,FALSE)),VLOOKUP($T43,'申込一覧（女）'!$A$4:$AD$53,16,FALSE),VLOOKUP($T43,'申込一覧（男）'!$A$4:$X$53,16,FALSE)),"")</f>
        <v/>
      </c>
      <c r="O43" s="181" t="str">
        <f>_xlfn.IFNA(IF(ISNA(VLOOKUP($T43,'申込一覧（男）'!$A$4:$X$53,17,FALSE)),VLOOKUP($T43,'申込一覧（女）'!$A$4:$AD$53,17,FALSE),VLOOKUP($T43,'申込一覧（男）'!$A$4:$X$53,17,FALSE)),"")</f>
        <v/>
      </c>
      <c r="P43" s="179" t="str">
        <f>_xlfn.IFNA(IF(ISNA(VLOOKUP($T43,'申込一覧（男）'!$A$4:$X$53,19,FALSE)),VLOOKUP($T43,'申込一覧（女）'!$A$4:$AD$53,19,FALSE),VLOOKUP($T43,'申込一覧（男）'!$A$4:$X$53,19,FALSE)),"")</f>
        <v/>
      </c>
      <c r="Q43" s="179" t="str">
        <f>_xlfn.IFNA(IF(ISNA(VLOOKUP($T43,'申込一覧（男）'!$A$4:$X$53,20,FALSE)),VLOOKUP($T43,'申込一覧（女）'!$A$4:$AD$53,20,FALSE),VLOOKUP($T43,'申込一覧（男）'!$A$4:$X$53,20,FALSE)),"")</f>
        <v/>
      </c>
      <c r="R43" s="179" t="str">
        <f>_xlfn.IFNA(IF(ISNA(VLOOKUP($T43,'申込一覧（男）'!$A$4:$X$53,21,FALSE)),VLOOKUP($T43,'申込一覧（女）'!$A$4:$AD$53,21,FALSE),VLOOKUP($T43,'申込一覧（男）'!$A$4:$X$53,21,FALSE)),"")</f>
        <v/>
      </c>
      <c r="S43" s="179" t="str">
        <f>_xlfn.IFNA(IF(ISNA(VLOOKUP($T43,'申込一覧（男）'!$A$4:$X$53,22,FALSE)),VLOOKUP($T43,'申込一覧（女）'!$A$4:$AD$53,22,FALSE),VLOOKUP($T43,'申込一覧（男）'!$A$4:$X$53,22,FALSE)),"")</f>
        <v/>
      </c>
      <c r="T43" s="180">
        <v>42</v>
      </c>
    </row>
    <row r="44" spans="1:20">
      <c r="A44" s="180">
        <f>出場証明書!A59</f>
        <v>43</v>
      </c>
      <c r="B44" s="180" t="str">
        <f>出場証明書!B59</f>
        <v/>
      </c>
      <c r="C44" s="180" t="str">
        <f>出場証明書!H59</f>
        <v/>
      </c>
      <c r="D44" s="181" t="str">
        <f>出場証明書!C59</f>
        <v/>
      </c>
      <c r="E44" s="181" t="str">
        <f>出場証明書!E59</f>
        <v/>
      </c>
      <c r="F44" s="180" t="str">
        <f>IF(C44="","",基本情報!$B$2)</f>
        <v/>
      </c>
      <c r="G44" s="181" t="str">
        <f>出場証明書!F59</f>
        <v/>
      </c>
      <c r="H44" s="180" t="str">
        <f>_xlfn.IFNA(IF(ISNA(VLOOKUP($T44,'申込一覧（男）'!$A$4:$X$53,10,FALSE)),VLOOKUP($T44,'申込一覧（女）'!$A$4:$AD$53,10,FALSE),VLOOKUP($T44,'申込一覧（男）'!$A$4:$X$53,10,FALSE)),"")</f>
        <v/>
      </c>
      <c r="I44" s="180" t="str">
        <f>_xlfn.IFNA(IF(ISNA(VLOOKUP($T44,'申込一覧（男）'!$A$4:$X$53,11,FALSE)),VLOOKUP($T44,'申込一覧（女）'!$A$4:$AD$53,11,FALSE),VLOOKUP($T44,'申込一覧（男）'!$A$4:$X$53,11,FALSE)),"")</f>
        <v/>
      </c>
      <c r="J44" s="181" t="str">
        <f>_xlfn.IFNA(IF(ISNA(VLOOKUP($T44,'申込一覧（男）'!$A$4:$X$53,12,FALSE)),VLOOKUP($T44,'申込一覧（女）'!$A$4:$AD$53,12,FALSE),VLOOKUP($T44,'申込一覧（男）'!$A$4:$X$53,12,FALSE)),"")</f>
        <v/>
      </c>
      <c r="K44" s="180" t="str">
        <f>_xlfn.IFNA(IF(ISNA(VLOOKUP($T44,'申込一覧（男）'!$A$4:$X$53,13,FALSE)),VLOOKUP($T44,'申込一覧（女）'!$A$4:$AD$53,13,FALSE),VLOOKUP($T44,'申込一覧（男）'!$A$4:$X$53,13,FALSE)),"")</f>
        <v/>
      </c>
      <c r="L44" s="181" t="str">
        <f>_xlfn.IFNA(IF(ISNA(VLOOKUP($T44,'申込一覧（男）'!$A$4:$X$53,14,FALSE)),VLOOKUP($T44,'申込一覧（女）'!$A$4:$AD$53,14,FALSE),VLOOKUP($T44,'申込一覧（男）'!$A$4:$X$53,14,FALSE)),"")</f>
        <v/>
      </c>
      <c r="M44" s="181" t="str">
        <f>_xlfn.IFNA(IF(ISNA(VLOOKUP($T44,'申込一覧（男）'!$A$4:$X$53,15,FALSE)),VLOOKUP($T44,'申込一覧（女）'!$A$4:$AD$53,15,FALSE),VLOOKUP($T44,'申込一覧（男）'!$A$4:$X$53,15,FALSE)),"")</f>
        <v/>
      </c>
      <c r="N44" s="181" t="str">
        <f>_xlfn.IFNA(IF(ISNA(VLOOKUP($T44,'申込一覧（男）'!$A$4:$X$53,16,FALSE)),VLOOKUP($T44,'申込一覧（女）'!$A$4:$AD$53,16,FALSE),VLOOKUP($T44,'申込一覧（男）'!$A$4:$X$53,16,FALSE)),"")</f>
        <v/>
      </c>
      <c r="O44" s="181" t="str">
        <f>_xlfn.IFNA(IF(ISNA(VLOOKUP($T44,'申込一覧（男）'!$A$4:$X$53,17,FALSE)),VLOOKUP($T44,'申込一覧（女）'!$A$4:$AD$53,17,FALSE),VLOOKUP($T44,'申込一覧（男）'!$A$4:$X$53,17,FALSE)),"")</f>
        <v/>
      </c>
      <c r="P44" s="179" t="str">
        <f>_xlfn.IFNA(IF(ISNA(VLOOKUP($T44,'申込一覧（男）'!$A$4:$X$53,19,FALSE)),VLOOKUP($T44,'申込一覧（女）'!$A$4:$AD$53,19,FALSE),VLOOKUP($T44,'申込一覧（男）'!$A$4:$X$53,19,FALSE)),"")</f>
        <v/>
      </c>
      <c r="Q44" s="179" t="str">
        <f>_xlfn.IFNA(IF(ISNA(VLOOKUP($T44,'申込一覧（男）'!$A$4:$X$53,20,FALSE)),VLOOKUP($T44,'申込一覧（女）'!$A$4:$AD$53,20,FALSE),VLOOKUP($T44,'申込一覧（男）'!$A$4:$X$53,20,FALSE)),"")</f>
        <v/>
      </c>
      <c r="R44" s="179" t="str">
        <f>_xlfn.IFNA(IF(ISNA(VLOOKUP($T44,'申込一覧（男）'!$A$4:$X$53,21,FALSE)),VLOOKUP($T44,'申込一覧（女）'!$A$4:$AD$53,21,FALSE),VLOOKUP($T44,'申込一覧（男）'!$A$4:$X$53,21,FALSE)),"")</f>
        <v/>
      </c>
      <c r="S44" s="179" t="str">
        <f>_xlfn.IFNA(IF(ISNA(VLOOKUP($T44,'申込一覧（男）'!$A$4:$X$53,22,FALSE)),VLOOKUP($T44,'申込一覧（女）'!$A$4:$AD$53,22,FALSE),VLOOKUP($T44,'申込一覧（男）'!$A$4:$X$53,22,FALSE)),"")</f>
        <v/>
      </c>
      <c r="T44" s="180">
        <v>43</v>
      </c>
    </row>
    <row r="45" spans="1:20">
      <c r="A45" s="180">
        <f>出場証明書!A60</f>
        <v>44</v>
      </c>
      <c r="B45" s="180" t="str">
        <f>出場証明書!B60</f>
        <v/>
      </c>
      <c r="C45" s="180" t="str">
        <f>出場証明書!H60</f>
        <v/>
      </c>
      <c r="D45" s="181" t="str">
        <f>出場証明書!C60</f>
        <v/>
      </c>
      <c r="E45" s="181" t="str">
        <f>出場証明書!E60</f>
        <v/>
      </c>
      <c r="F45" s="180" t="str">
        <f>IF(C45="","",基本情報!$B$2)</f>
        <v/>
      </c>
      <c r="G45" s="181" t="str">
        <f>出場証明書!F60</f>
        <v/>
      </c>
      <c r="H45" s="180" t="str">
        <f>_xlfn.IFNA(IF(ISNA(VLOOKUP($T45,'申込一覧（男）'!$A$4:$X$53,10,FALSE)),VLOOKUP($T45,'申込一覧（女）'!$A$4:$AD$53,10,FALSE),VLOOKUP($T45,'申込一覧（男）'!$A$4:$X$53,10,FALSE)),"")</f>
        <v/>
      </c>
      <c r="I45" s="180" t="str">
        <f>_xlfn.IFNA(IF(ISNA(VLOOKUP($T45,'申込一覧（男）'!$A$4:$X$53,11,FALSE)),VLOOKUP($T45,'申込一覧（女）'!$A$4:$AD$53,11,FALSE),VLOOKUP($T45,'申込一覧（男）'!$A$4:$X$53,11,FALSE)),"")</f>
        <v/>
      </c>
      <c r="J45" s="181" t="str">
        <f>_xlfn.IFNA(IF(ISNA(VLOOKUP($T45,'申込一覧（男）'!$A$4:$X$53,12,FALSE)),VLOOKUP($T45,'申込一覧（女）'!$A$4:$AD$53,12,FALSE),VLOOKUP($T45,'申込一覧（男）'!$A$4:$X$53,12,FALSE)),"")</f>
        <v/>
      </c>
      <c r="K45" s="180" t="str">
        <f>_xlfn.IFNA(IF(ISNA(VLOOKUP($T45,'申込一覧（男）'!$A$4:$X$53,13,FALSE)),VLOOKUP($T45,'申込一覧（女）'!$A$4:$AD$53,13,FALSE),VLOOKUP($T45,'申込一覧（男）'!$A$4:$X$53,13,FALSE)),"")</f>
        <v/>
      </c>
      <c r="L45" s="181" t="str">
        <f>_xlfn.IFNA(IF(ISNA(VLOOKUP($T45,'申込一覧（男）'!$A$4:$X$53,14,FALSE)),VLOOKUP($T45,'申込一覧（女）'!$A$4:$AD$53,14,FALSE),VLOOKUP($T45,'申込一覧（男）'!$A$4:$X$53,14,FALSE)),"")</f>
        <v/>
      </c>
      <c r="M45" s="181" t="str">
        <f>_xlfn.IFNA(IF(ISNA(VLOOKUP($T45,'申込一覧（男）'!$A$4:$X$53,15,FALSE)),VLOOKUP($T45,'申込一覧（女）'!$A$4:$AD$53,15,FALSE),VLOOKUP($T45,'申込一覧（男）'!$A$4:$X$53,15,FALSE)),"")</f>
        <v/>
      </c>
      <c r="N45" s="181" t="str">
        <f>_xlfn.IFNA(IF(ISNA(VLOOKUP($T45,'申込一覧（男）'!$A$4:$X$53,16,FALSE)),VLOOKUP($T45,'申込一覧（女）'!$A$4:$AD$53,16,FALSE),VLOOKUP($T45,'申込一覧（男）'!$A$4:$X$53,16,FALSE)),"")</f>
        <v/>
      </c>
      <c r="O45" s="181" t="str">
        <f>_xlfn.IFNA(IF(ISNA(VLOOKUP($T45,'申込一覧（男）'!$A$4:$X$53,17,FALSE)),VLOOKUP($T45,'申込一覧（女）'!$A$4:$AD$53,17,FALSE),VLOOKUP($T45,'申込一覧（男）'!$A$4:$X$53,17,FALSE)),"")</f>
        <v/>
      </c>
      <c r="P45" s="179" t="str">
        <f>_xlfn.IFNA(IF(ISNA(VLOOKUP($T45,'申込一覧（男）'!$A$4:$X$53,19,FALSE)),VLOOKUP($T45,'申込一覧（女）'!$A$4:$AD$53,19,FALSE),VLOOKUP($T45,'申込一覧（男）'!$A$4:$X$53,19,FALSE)),"")</f>
        <v/>
      </c>
      <c r="Q45" s="179" t="str">
        <f>_xlfn.IFNA(IF(ISNA(VLOOKUP($T45,'申込一覧（男）'!$A$4:$X$53,20,FALSE)),VLOOKUP($T45,'申込一覧（女）'!$A$4:$AD$53,20,FALSE),VLOOKUP($T45,'申込一覧（男）'!$A$4:$X$53,20,FALSE)),"")</f>
        <v/>
      </c>
      <c r="R45" s="179" t="str">
        <f>_xlfn.IFNA(IF(ISNA(VLOOKUP($T45,'申込一覧（男）'!$A$4:$X$53,21,FALSE)),VLOOKUP($T45,'申込一覧（女）'!$A$4:$AD$53,21,FALSE),VLOOKUP($T45,'申込一覧（男）'!$A$4:$X$53,21,FALSE)),"")</f>
        <v/>
      </c>
      <c r="S45" s="179" t="str">
        <f>_xlfn.IFNA(IF(ISNA(VLOOKUP($T45,'申込一覧（男）'!$A$4:$X$53,22,FALSE)),VLOOKUP($T45,'申込一覧（女）'!$A$4:$AD$53,22,FALSE),VLOOKUP($T45,'申込一覧（男）'!$A$4:$X$53,22,FALSE)),"")</f>
        <v/>
      </c>
      <c r="T45" s="180">
        <v>44</v>
      </c>
    </row>
    <row r="46" spans="1:20">
      <c r="A46" s="180">
        <f>出場証明書!A61</f>
        <v>45</v>
      </c>
      <c r="B46" s="180" t="str">
        <f>出場証明書!B61</f>
        <v/>
      </c>
      <c r="C46" s="180" t="str">
        <f>出場証明書!H61</f>
        <v/>
      </c>
      <c r="D46" s="181" t="str">
        <f>出場証明書!C61</f>
        <v/>
      </c>
      <c r="E46" s="181" t="str">
        <f>出場証明書!E61</f>
        <v/>
      </c>
      <c r="F46" s="180" t="str">
        <f>IF(C46="","",基本情報!$B$2)</f>
        <v/>
      </c>
      <c r="G46" s="181" t="str">
        <f>出場証明書!F61</f>
        <v/>
      </c>
      <c r="H46" s="180" t="str">
        <f>_xlfn.IFNA(IF(ISNA(VLOOKUP($T46,'申込一覧（男）'!$A$4:$X$53,10,FALSE)),VLOOKUP($T46,'申込一覧（女）'!$A$4:$AD$53,10,FALSE),VLOOKUP($T46,'申込一覧（男）'!$A$4:$X$53,10,FALSE)),"")</f>
        <v/>
      </c>
      <c r="I46" s="180" t="str">
        <f>_xlfn.IFNA(IF(ISNA(VLOOKUP($T46,'申込一覧（男）'!$A$4:$X$53,11,FALSE)),VLOOKUP($T46,'申込一覧（女）'!$A$4:$AD$53,11,FALSE),VLOOKUP($T46,'申込一覧（男）'!$A$4:$X$53,11,FALSE)),"")</f>
        <v/>
      </c>
      <c r="J46" s="181" t="str">
        <f>_xlfn.IFNA(IF(ISNA(VLOOKUP($T46,'申込一覧（男）'!$A$4:$X$53,12,FALSE)),VLOOKUP($T46,'申込一覧（女）'!$A$4:$AD$53,12,FALSE),VLOOKUP($T46,'申込一覧（男）'!$A$4:$X$53,12,FALSE)),"")</f>
        <v/>
      </c>
      <c r="K46" s="180" t="str">
        <f>_xlfn.IFNA(IF(ISNA(VLOOKUP($T46,'申込一覧（男）'!$A$4:$X$53,13,FALSE)),VLOOKUP($T46,'申込一覧（女）'!$A$4:$AD$53,13,FALSE),VLOOKUP($T46,'申込一覧（男）'!$A$4:$X$53,13,FALSE)),"")</f>
        <v/>
      </c>
      <c r="L46" s="181" t="str">
        <f>_xlfn.IFNA(IF(ISNA(VLOOKUP($T46,'申込一覧（男）'!$A$4:$X$53,14,FALSE)),VLOOKUP($T46,'申込一覧（女）'!$A$4:$AD$53,14,FALSE),VLOOKUP($T46,'申込一覧（男）'!$A$4:$X$53,14,FALSE)),"")</f>
        <v/>
      </c>
      <c r="M46" s="181" t="str">
        <f>_xlfn.IFNA(IF(ISNA(VLOOKUP($T46,'申込一覧（男）'!$A$4:$X$53,15,FALSE)),VLOOKUP($T46,'申込一覧（女）'!$A$4:$AD$53,15,FALSE),VLOOKUP($T46,'申込一覧（男）'!$A$4:$X$53,15,FALSE)),"")</f>
        <v/>
      </c>
      <c r="N46" s="181" t="str">
        <f>_xlfn.IFNA(IF(ISNA(VLOOKUP($T46,'申込一覧（男）'!$A$4:$X$53,16,FALSE)),VLOOKUP($T46,'申込一覧（女）'!$A$4:$AD$53,16,FALSE),VLOOKUP($T46,'申込一覧（男）'!$A$4:$X$53,16,FALSE)),"")</f>
        <v/>
      </c>
      <c r="O46" s="181" t="str">
        <f>_xlfn.IFNA(IF(ISNA(VLOOKUP($T46,'申込一覧（男）'!$A$4:$X$53,17,FALSE)),VLOOKUP($T46,'申込一覧（女）'!$A$4:$AD$53,17,FALSE),VLOOKUP($T46,'申込一覧（男）'!$A$4:$X$53,17,FALSE)),"")</f>
        <v/>
      </c>
      <c r="P46" s="179" t="str">
        <f>_xlfn.IFNA(IF(ISNA(VLOOKUP($T46,'申込一覧（男）'!$A$4:$X$53,19,FALSE)),VLOOKUP($T46,'申込一覧（女）'!$A$4:$AD$53,19,FALSE),VLOOKUP($T46,'申込一覧（男）'!$A$4:$X$53,19,FALSE)),"")</f>
        <v/>
      </c>
      <c r="Q46" s="179" t="str">
        <f>_xlfn.IFNA(IF(ISNA(VLOOKUP($T46,'申込一覧（男）'!$A$4:$X$53,20,FALSE)),VLOOKUP($T46,'申込一覧（女）'!$A$4:$AD$53,20,FALSE),VLOOKUP($T46,'申込一覧（男）'!$A$4:$X$53,20,FALSE)),"")</f>
        <v/>
      </c>
      <c r="R46" s="179" t="str">
        <f>_xlfn.IFNA(IF(ISNA(VLOOKUP($T46,'申込一覧（男）'!$A$4:$X$53,21,FALSE)),VLOOKUP($T46,'申込一覧（女）'!$A$4:$AD$53,21,FALSE),VLOOKUP($T46,'申込一覧（男）'!$A$4:$X$53,21,FALSE)),"")</f>
        <v/>
      </c>
      <c r="S46" s="179" t="str">
        <f>_xlfn.IFNA(IF(ISNA(VLOOKUP($T46,'申込一覧（男）'!$A$4:$X$53,22,FALSE)),VLOOKUP($T46,'申込一覧（女）'!$A$4:$AD$53,22,FALSE),VLOOKUP($T46,'申込一覧（男）'!$A$4:$X$53,22,FALSE)),"")</f>
        <v/>
      </c>
      <c r="T46" s="180">
        <v>45</v>
      </c>
    </row>
    <row r="47" spans="1:20">
      <c r="A47" s="180">
        <f>出場証明書!A62</f>
        <v>46</v>
      </c>
      <c r="B47" s="180" t="str">
        <f>出場証明書!B62</f>
        <v/>
      </c>
      <c r="C47" s="180" t="str">
        <f>出場証明書!H62</f>
        <v/>
      </c>
      <c r="D47" s="181" t="str">
        <f>出場証明書!C62</f>
        <v/>
      </c>
      <c r="E47" s="181" t="str">
        <f>出場証明書!E62</f>
        <v/>
      </c>
      <c r="F47" s="180" t="str">
        <f>IF(C47="","",基本情報!$B$2)</f>
        <v/>
      </c>
      <c r="G47" s="181" t="str">
        <f>出場証明書!F62</f>
        <v/>
      </c>
      <c r="H47" s="180" t="str">
        <f>_xlfn.IFNA(IF(ISNA(VLOOKUP($T47,'申込一覧（男）'!$A$4:$X$53,10,FALSE)),VLOOKUP($T47,'申込一覧（女）'!$A$4:$AD$53,10,FALSE),VLOOKUP($T47,'申込一覧（男）'!$A$4:$X$53,10,FALSE)),"")</f>
        <v/>
      </c>
      <c r="I47" s="180" t="str">
        <f>_xlfn.IFNA(IF(ISNA(VLOOKUP($T47,'申込一覧（男）'!$A$4:$X$53,11,FALSE)),VLOOKUP($T47,'申込一覧（女）'!$A$4:$AD$53,11,FALSE),VLOOKUP($T47,'申込一覧（男）'!$A$4:$X$53,11,FALSE)),"")</f>
        <v/>
      </c>
      <c r="J47" s="181" t="str">
        <f>_xlfn.IFNA(IF(ISNA(VLOOKUP($T47,'申込一覧（男）'!$A$4:$X$53,12,FALSE)),VLOOKUP($T47,'申込一覧（女）'!$A$4:$AD$53,12,FALSE),VLOOKUP($T47,'申込一覧（男）'!$A$4:$X$53,12,FALSE)),"")</f>
        <v/>
      </c>
      <c r="K47" s="180" t="str">
        <f>_xlfn.IFNA(IF(ISNA(VLOOKUP($T47,'申込一覧（男）'!$A$4:$X$53,13,FALSE)),VLOOKUP($T47,'申込一覧（女）'!$A$4:$AD$53,13,FALSE),VLOOKUP($T47,'申込一覧（男）'!$A$4:$X$53,13,FALSE)),"")</f>
        <v/>
      </c>
      <c r="L47" s="181" t="str">
        <f>_xlfn.IFNA(IF(ISNA(VLOOKUP($T47,'申込一覧（男）'!$A$4:$X$53,14,FALSE)),VLOOKUP($T47,'申込一覧（女）'!$A$4:$AD$53,14,FALSE),VLOOKUP($T47,'申込一覧（男）'!$A$4:$X$53,14,FALSE)),"")</f>
        <v/>
      </c>
      <c r="M47" s="181" t="str">
        <f>_xlfn.IFNA(IF(ISNA(VLOOKUP($T47,'申込一覧（男）'!$A$4:$X$53,15,FALSE)),VLOOKUP($T47,'申込一覧（女）'!$A$4:$AD$53,15,FALSE),VLOOKUP($T47,'申込一覧（男）'!$A$4:$X$53,15,FALSE)),"")</f>
        <v/>
      </c>
      <c r="N47" s="181" t="str">
        <f>_xlfn.IFNA(IF(ISNA(VLOOKUP($T47,'申込一覧（男）'!$A$4:$X$53,16,FALSE)),VLOOKUP($T47,'申込一覧（女）'!$A$4:$AD$53,16,FALSE),VLOOKUP($T47,'申込一覧（男）'!$A$4:$X$53,16,FALSE)),"")</f>
        <v/>
      </c>
      <c r="O47" s="181" t="str">
        <f>_xlfn.IFNA(IF(ISNA(VLOOKUP($T47,'申込一覧（男）'!$A$4:$X$53,17,FALSE)),VLOOKUP($T47,'申込一覧（女）'!$A$4:$AD$53,17,FALSE),VLOOKUP($T47,'申込一覧（男）'!$A$4:$X$53,17,FALSE)),"")</f>
        <v/>
      </c>
      <c r="P47" s="179" t="str">
        <f>_xlfn.IFNA(IF(ISNA(VLOOKUP($T47,'申込一覧（男）'!$A$4:$X$53,19,FALSE)),VLOOKUP($T47,'申込一覧（女）'!$A$4:$AD$53,19,FALSE),VLOOKUP($T47,'申込一覧（男）'!$A$4:$X$53,19,FALSE)),"")</f>
        <v/>
      </c>
      <c r="Q47" s="179" t="str">
        <f>_xlfn.IFNA(IF(ISNA(VLOOKUP($T47,'申込一覧（男）'!$A$4:$X$53,20,FALSE)),VLOOKUP($T47,'申込一覧（女）'!$A$4:$AD$53,20,FALSE),VLOOKUP($T47,'申込一覧（男）'!$A$4:$X$53,20,FALSE)),"")</f>
        <v/>
      </c>
      <c r="R47" s="179" t="str">
        <f>_xlfn.IFNA(IF(ISNA(VLOOKUP($T47,'申込一覧（男）'!$A$4:$X$53,21,FALSE)),VLOOKUP($T47,'申込一覧（女）'!$A$4:$AD$53,21,FALSE),VLOOKUP($T47,'申込一覧（男）'!$A$4:$X$53,21,FALSE)),"")</f>
        <v/>
      </c>
      <c r="S47" s="179" t="str">
        <f>_xlfn.IFNA(IF(ISNA(VLOOKUP($T47,'申込一覧（男）'!$A$4:$X$53,22,FALSE)),VLOOKUP($T47,'申込一覧（女）'!$A$4:$AD$53,22,FALSE),VLOOKUP($T47,'申込一覧（男）'!$A$4:$X$53,22,FALSE)),"")</f>
        <v/>
      </c>
      <c r="T47" s="180">
        <v>46</v>
      </c>
    </row>
    <row r="48" spans="1:20">
      <c r="A48" s="180">
        <f>出場証明書!A63</f>
        <v>47</v>
      </c>
      <c r="B48" s="180" t="str">
        <f>出場証明書!B63</f>
        <v/>
      </c>
      <c r="C48" s="180" t="str">
        <f>出場証明書!H63</f>
        <v/>
      </c>
      <c r="D48" s="181" t="str">
        <f>出場証明書!C63</f>
        <v/>
      </c>
      <c r="E48" s="181" t="str">
        <f>出場証明書!E63</f>
        <v/>
      </c>
      <c r="F48" s="180" t="str">
        <f>IF(C48="","",基本情報!$B$2)</f>
        <v/>
      </c>
      <c r="G48" s="181" t="str">
        <f>出場証明書!F63</f>
        <v/>
      </c>
      <c r="H48" s="180" t="str">
        <f>_xlfn.IFNA(IF(ISNA(VLOOKUP($T48,'申込一覧（男）'!$A$4:$X$53,10,FALSE)),VLOOKUP($T48,'申込一覧（女）'!$A$4:$AD$53,10,FALSE),VLOOKUP($T48,'申込一覧（男）'!$A$4:$X$53,10,FALSE)),"")</f>
        <v/>
      </c>
      <c r="I48" s="180" t="str">
        <f>_xlfn.IFNA(IF(ISNA(VLOOKUP($T48,'申込一覧（男）'!$A$4:$X$53,11,FALSE)),VLOOKUP($T48,'申込一覧（女）'!$A$4:$AD$53,11,FALSE),VLOOKUP($T48,'申込一覧（男）'!$A$4:$X$53,11,FALSE)),"")</f>
        <v/>
      </c>
      <c r="J48" s="181" t="str">
        <f>_xlfn.IFNA(IF(ISNA(VLOOKUP($T48,'申込一覧（男）'!$A$4:$X$53,12,FALSE)),VLOOKUP($T48,'申込一覧（女）'!$A$4:$AD$53,12,FALSE),VLOOKUP($T48,'申込一覧（男）'!$A$4:$X$53,12,FALSE)),"")</f>
        <v/>
      </c>
      <c r="K48" s="180" t="str">
        <f>_xlfn.IFNA(IF(ISNA(VLOOKUP($T48,'申込一覧（男）'!$A$4:$X$53,13,FALSE)),VLOOKUP($T48,'申込一覧（女）'!$A$4:$AD$53,13,FALSE),VLOOKUP($T48,'申込一覧（男）'!$A$4:$X$53,13,FALSE)),"")</f>
        <v/>
      </c>
      <c r="L48" s="181" t="str">
        <f>_xlfn.IFNA(IF(ISNA(VLOOKUP($T48,'申込一覧（男）'!$A$4:$X$53,14,FALSE)),VLOOKUP($T48,'申込一覧（女）'!$A$4:$AD$53,14,FALSE),VLOOKUP($T48,'申込一覧（男）'!$A$4:$X$53,14,FALSE)),"")</f>
        <v/>
      </c>
      <c r="M48" s="181" t="str">
        <f>_xlfn.IFNA(IF(ISNA(VLOOKUP($T48,'申込一覧（男）'!$A$4:$X$53,15,FALSE)),VLOOKUP($T48,'申込一覧（女）'!$A$4:$AD$53,15,FALSE),VLOOKUP($T48,'申込一覧（男）'!$A$4:$X$53,15,FALSE)),"")</f>
        <v/>
      </c>
      <c r="N48" s="181" t="str">
        <f>_xlfn.IFNA(IF(ISNA(VLOOKUP($T48,'申込一覧（男）'!$A$4:$X$53,16,FALSE)),VLOOKUP($T48,'申込一覧（女）'!$A$4:$AD$53,16,FALSE),VLOOKUP($T48,'申込一覧（男）'!$A$4:$X$53,16,FALSE)),"")</f>
        <v/>
      </c>
      <c r="O48" s="181" t="str">
        <f>_xlfn.IFNA(IF(ISNA(VLOOKUP($T48,'申込一覧（男）'!$A$4:$X$53,17,FALSE)),VLOOKUP($T48,'申込一覧（女）'!$A$4:$AD$53,17,FALSE),VLOOKUP($T48,'申込一覧（男）'!$A$4:$X$53,17,FALSE)),"")</f>
        <v/>
      </c>
      <c r="P48" s="179" t="str">
        <f>_xlfn.IFNA(IF(ISNA(VLOOKUP($T48,'申込一覧（男）'!$A$4:$X$53,19,FALSE)),VLOOKUP($T48,'申込一覧（女）'!$A$4:$AD$53,19,FALSE),VLOOKUP($T48,'申込一覧（男）'!$A$4:$X$53,19,FALSE)),"")</f>
        <v/>
      </c>
      <c r="Q48" s="179" t="str">
        <f>_xlfn.IFNA(IF(ISNA(VLOOKUP($T48,'申込一覧（男）'!$A$4:$X$53,20,FALSE)),VLOOKUP($T48,'申込一覧（女）'!$A$4:$AD$53,20,FALSE),VLOOKUP($T48,'申込一覧（男）'!$A$4:$X$53,20,FALSE)),"")</f>
        <v/>
      </c>
      <c r="R48" s="179" t="str">
        <f>_xlfn.IFNA(IF(ISNA(VLOOKUP($T48,'申込一覧（男）'!$A$4:$X$53,21,FALSE)),VLOOKUP($T48,'申込一覧（女）'!$A$4:$AD$53,21,FALSE),VLOOKUP($T48,'申込一覧（男）'!$A$4:$X$53,21,FALSE)),"")</f>
        <v/>
      </c>
      <c r="S48" s="179" t="str">
        <f>_xlfn.IFNA(IF(ISNA(VLOOKUP($T48,'申込一覧（男）'!$A$4:$X$53,22,FALSE)),VLOOKUP($T48,'申込一覧（女）'!$A$4:$AD$53,22,FALSE),VLOOKUP($T48,'申込一覧（男）'!$A$4:$X$53,22,FALSE)),"")</f>
        <v/>
      </c>
      <c r="T48" s="180">
        <v>47</v>
      </c>
    </row>
    <row r="49" spans="1:20">
      <c r="A49" s="180">
        <f>出場証明書!A64</f>
        <v>48</v>
      </c>
      <c r="B49" s="180" t="str">
        <f>出場証明書!B64</f>
        <v/>
      </c>
      <c r="C49" s="180" t="str">
        <f>出場証明書!H64</f>
        <v/>
      </c>
      <c r="D49" s="181" t="str">
        <f>出場証明書!C64</f>
        <v/>
      </c>
      <c r="E49" s="181" t="str">
        <f>出場証明書!E64</f>
        <v/>
      </c>
      <c r="F49" s="180" t="str">
        <f>IF(C49="","",基本情報!$B$2)</f>
        <v/>
      </c>
      <c r="G49" s="181" t="str">
        <f>出場証明書!F64</f>
        <v/>
      </c>
      <c r="H49" s="180" t="str">
        <f>_xlfn.IFNA(IF(ISNA(VLOOKUP($T49,'申込一覧（男）'!$A$4:$X$53,10,FALSE)),VLOOKUP($T49,'申込一覧（女）'!$A$4:$AD$53,10,FALSE),VLOOKUP($T49,'申込一覧（男）'!$A$4:$X$53,10,FALSE)),"")</f>
        <v/>
      </c>
      <c r="I49" s="180" t="str">
        <f>_xlfn.IFNA(IF(ISNA(VLOOKUP($T49,'申込一覧（男）'!$A$4:$X$53,11,FALSE)),VLOOKUP($T49,'申込一覧（女）'!$A$4:$AD$53,11,FALSE),VLOOKUP($T49,'申込一覧（男）'!$A$4:$X$53,11,FALSE)),"")</f>
        <v/>
      </c>
      <c r="J49" s="181" t="str">
        <f>_xlfn.IFNA(IF(ISNA(VLOOKUP($T49,'申込一覧（男）'!$A$4:$X$53,12,FALSE)),VLOOKUP($T49,'申込一覧（女）'!$A$4:$AD$53,12,FALSE),VLOOKUP($T49,'申込一覧（男）'!$A$4:$X$53,12,FALSE)),"")</f>
        <v/>
      </c>
      <c r="K49" s="180" t="str">
        <f>_xlfn.IFNA(IF(ISNA(VLOOKUP($T49,'申込一覧（男）'!$A$4:$X$53,13,FALSE)),VLOOKUP($T49,'申込一覧（女）'!$A$4:$AD$53,13,FALSE),VLOOKUP($T49,'申込一覧（男）'!$A$4:$X$53,13,FALSE)),"")</f>
        <v/>
      </c>
      <c r="L49" s="181" t="str">
        <f>_xlfn.IFNA(IF(ISNA(VLOOKUP($T49,'申込一覧（男）'!$A$4:$X$53,14,FALSE)),VLOOKUP($T49,'申込一覧（女）'!$A$4:$AD$53,14,FALSE),VLOOKUP($T49,'申込一覧（男）'!$A$4:$X$53,14,FALSE)),"")</f>
        <v/>
      </c>
      <c r="M49" s="181" t="str">
        <f>_xlfn.IFNA(IF(ISNA(VLOOKUP($T49,'申込一覧（男）'!$A$4:$X$53,15,FALSE)),VLOOKUP($T49,'申込一覧（女）'!$A$4:$AD$53,15,FALSE),VLOOKUP($T49,'申込一覧（男）'!$A$4:$X$53,15,FALSE)),"")</f>
        <v/>
      </c>
      <c r="N49" s="181" t="str">
        <f>_xlfn.IFNA(IF(ISNA(VLOOKUP($T49,'申込一覧（男）'!$A$4:$X$53,16,FALSE)),VLOOKUP($T49,'申込一覧（女）'!$A$4:$AD$53,16,FALSE),VLOOKUP($T49,'申込一覧（男）'!$A$4:$X$53,16,FALSE)),"")</f>
        <v/>
      </c>
      <c r="O49" s="181" t="str">
        <f>_xlfn.IFNA(IF(ISNA(VLOOKUP($T49,'申込一覧（男）'!$A$4:$X$53,17,FALSE)),VLOOKUP($T49,'申込一覧（女）'!$A$4:$AD$53,17,FALSE),VLOOKUP($T49,'申込一覧（男）'!$A$4:$X$53,17,FALSE)),"")</f>
        <v/>
      </c>
      <c r="P49" s="179" t="str">
        <f>_xlfn.IFNA(IF(ISNA(VLOOKUP($T49,'申込一覧（男）'!$A$4:$X$53,19,FALSE)),VLOOKUP($T49,'申込一覧（女）'!$A$4:$AD$53,19,FALSE),VLOOKUP($T49,'申込一覧（男）'!$A$4:$X$53,19,FALSE)),"")</f>
        <v/>
      </c>
      <c r="Q49" s="179" t="str">
        <f>_xlfn.IFNA(IF(ISNA(VLOOKUP($T49,'申込一覧（男）'!$A$4:$X$53,20,FALSE)),VLOOKUP($T49,'申込一覧（女）'!$A$4:$AD$53,20,FALSE),VLOOKUP($T49,'申込一覧（男）'!$A$4:$X$53,20,FALSE)),"")</f>
        <v/>
      </c>
      <c r="R49" s="179" t="str">
        <f>_xlfn.IFNA(IF(ISNA(VLOOKUP($T49,'申込一覧（男）'!$A$4:$X$53,21,FALSE)),VLOOKUP($T49,'申込一覧（女）'!$A$4:$AD$53,21,FALSE),VLOOKUP($T49,'申込一覧（男）'!$A$4:$X$53,21,FALSE)),"")</f>
        <v/>
      </c>
      <c r="S49" s="179" t="str">
        <f>_xlfn.IFNA(IF(ISNA(VLOOKUP($T49,'申込一覧（男）'!$A$4:$X$53,22,FALSE)),VLOOKUP($T49,'申込一覧（女）'!$A$4:$AD$53,22,FALSE),VLOOKUP($T49,'申込一覧（男）'!$A$4:$X$53,22,FALSE)),"")</f>
        <v/>
      </c>
      <c r="T49" s="180">
        <v>48</v>
      </c>
    </row>
    <row r="50" spans="1:20">
      <c r="A50" s="180">
        <f>出場証明書!A65</f>
        <v>49</v>
      </c>
      <c r="B50" s="180" t="str">
        <f>出場証明書!B65</f>
        <v/>
      </c>
      <c r="C50" s="180" t="str">
        <f>出場証明書!H65</f>
        <v/>
      </c>
      <c r="D50" s="181" t="str">
        <f>出場証明書!C65</f>
        <v/>
      </c>
      <c r="E50" s="181" t="str">
        <f>出場証明書!E65</f>
        <v/>
      </c>
      <c r="F50" s="180" t="str">
        <f>IF(C50="","",基本情報!$B$2)</f>
        <v/>
      </c>
      <c r="G50" s="181" t="str">
        <f>出場証明書!F65</f>
        <v/>
      </c>
      <c r="H50" s="180" t="str">
        <f>_xlfn.IFNA(IF(ISNA(VLOOKUP($T50,'申込一覧（男）'!$A$4:$X$53,10,FALSE)),VLOOKUP($T50,'申込一覧（女）'!$A$4:$AD$53,10,FALSE),VLOOKUP($T50,'申込一覧（男）'!$A$4:$X$53,10,FALSE)),"")</f>
        <v/>
      </c>
      <c r="I50" s="180" t="str">
        <f>_xlfn.IFNA(IF(ISNA(VLOOKUP($T50,'申込一覧（男）'!$A$4:$X$53,11,FALSE)),VLOOKUP($T50,'申込一覧（女）'!$A$4:$AD$53,11,FALSE),VLOOKUP($T50,'申込一覧（男）'!$A$4:$X$53,11,FALSE)),"")</f>
        <v/>
      </c>
      <c r="J50" s="181" t="str">
        <f>_xlfn.IFNA(IF(ISNA(VLOOKUP($T50,'申込一覧（男）'!$A$4:$X$53,12,FALSE)),VLOOKUP($T50,'申込一覧（女）'!$A$4:$AD$53,12,FALSE),VLOOKUP($T50,'申込一覧（男）'!$A$4:$X$53,12,FALSE)),"")</f>
        <v/>
      </c>
      <c r="K50" s="180" t="str">
        <f>_xlfn.IFNA(IF(ISNA(VLOOKUP($T50,'申込一覧（男）'!$A$4:$X$53,13,FALSE)),VLOOKUP($T50,'申込一覧（女）'!$A$4:$AD$53,13,FALSE),VLOOKUP($T50,'申込一覧（男）'!$A$4:$X$53,13,FALSE)),"")</f>
        <v/>
      </c>
      <c r="L50" s="181" t="str">
        <f>_xlfn.IFNA(IF(ISNA(VLOOKUP($T50,'申込一覧（男）'!$A$4:$X$53,14,FALSE)),VLOOKUP($T50,'申込一覧（女）'!$A$4:$AD$53,14,FALSE),VLOOKUP($T50,'申込一覧（男）'!$A$4:$X$53,14,FALSE)),"")</f>
        <v/>
      </c>
      <c r="M50" s="181" t="str">
        <f>_xlfn.IFNA(IF(ISNA(VLOOKUP($T50,'申込一覧（男）'!$A$4:$X$53,15,FALSE)),VLOOKUP($T50,'申込一覧（女）'!$A$4:$AD$53,15,FALSE),VLOOKUP($T50,'申込一覧（男）'!$A$4:$X$53,15,FALSE)),"")</f>
        <v/>
      </c>
      <c r="N50" s="181" t="str">
        <f>_xlfn.IFNA(IF(ISNA(VLOOKUP($T50,'申込一覧（男）'!$A$4:$X$53,16,FALSE)),VLOOKUP($T50,'申込一覧（女）'!$A$4:$AD$53,16,FALSE),VLOOKUP($T50,'申込一覧（男）'!$A$4:$X$53,16,FALSE)),"")</f>
        <v/>
      </c>
      <c r="O50" s="181" t="str">
        <f>_xlfn.IFNA(IF(ISNA(VLOOKUP($T50,'申込一覧（男）'!$A$4:$X$53,17,FALSE)),VLOOKUP($T50,'申込一覧（女）'!$A$4:$AD$53,17,FALSE),VLOOKUP($T50,'申込一覧（男）'!$A$4:$X$53,17,FALSE)),"")</f>
        <v/>
      </c>
      <c r="P50" s="179" t="str">
        <f>_xlfn.IFNA(IF(ISNA(VLOOKUP($T50,'申込一覧（男）'!$A$4:$X$53,19,FALSE)),VLOOKUP($T50,'申込一覧（女）'!$A$4:$AD$53,19,FALSE),VLOOKUP($T50,'申込一覧（男）'!$A$4:$X$53,19,FALSE)),"")</f>
        <v/>
      </c>
      <c r="Q50" s="179" t="str">
        <f>_xlfn.IFNA(IF(ISNA(VLOOKUP($T50,'申込一覧（男）'!$A$4:$X$53,20,FALSE)),VLOOKUP($T50,'申込一覧（女）'!$A$4:$AD$53,20,FALSE),VLOOKUP($T50,'申込一覧（男）'!$A$4:$X$53,20,FALSE)),"")</f>
        <v/>
      </c>
      <c r="R50" s="179" t="str">
        <f>_xlfn.IFNA(IF(ISNA(VLOOKUP($T50,'申込一覧（男）'!$A$4:$X$53,21,FALSE)),VLOOKUP($T50,'申込一覧（女）'!$A$4:$AD$53,21,FALSE),VLOOKUP($T50,'申込一覧（男）'!$A$4:$X$53,21,FALSE)),"")</f>
        <v/>
      </c>
      <c r="S50" s="179" t="str">
        <f>_xlfn.IFNA(IF(ISNA(VLOOKUP($T50,'申込一覧（男）'!$A$4:$X$53,22,FALSE)),VLOOKUP($T50,'申込一覧（女）'!$A$4:$AD$53,22,FALSE),VLOOKUP($T50,'申込一覧（男）'!$A$4:$X$53,22,FALSE)),"")</f>
        <v/>
      </c>
      <c r="T50" s="180">
        <v>49</v>
      </c>
    </row>
    <row r="51" spans="1:20">
      <c r="A51" s="180">
        <f>出場証明書!A66</f>
        <v>50</v>
      </c>
      <c r="B51" s="180" t="str">
        <f>出場証明書!B66</f>
        <v/>
      </c>
      <c r="C51" s="180" t="str">
        <f>出場証明書!H66</f>
        <v/>
      </c>
      <c r="D51" s="181" t="str">
        <f>出場証明書!C66</f>
        <v/>
      </c>
      <c r="E51" s="181" t="str">
        <f>出場証明書!E66</f>
        <v/>
      </c>
      <c r="F51" s="180" t="str">
        <f>IF(C51="","",基本情報!$B$2)</f>
        <v/>
      </c>
      <c r="G51" s="181" t="str">
        <f>出場証明書!F66</f>
        <v/>
      </c>
      <c r="H51" s="180" t="str">
        <f>_xlfn.IFNA(IF(ISNA(VLOOKUP($T51,'申込一覧（男）'!$A$4:$X$53,10,FALSE)),VLOOKUP($T51,'申込一覧（女）'!$A$4:$AD$53,10,FALSE),VLOOKUP($T51,'申込一覧（男）'!$A$4:$X$53,10,FALSE)),"")</f>
        <v/>
      </c>
      <c r="I51" s="180" t="str">
        <f>_xlfn.IFNA(IF(ISNA(VLOOKUP($T51,'申込一覧（男）'!$A$4:$X$53,11,FALSE)),VLOOKUP($T51,'申込一覧（女）'!$A$4:$AD$53,11,FALSE),VLOOKUP($T51,'申込一覧（男）'!$A$4:$X$53,11,FALSE)),"")</f>
        <v/>
      </c>
      <c r="J51" s="181" t="str">
        <f>_xlfn.IFNA(IF(ISNA(VLOOKUP($T51,'申込一覧（男）'!$A$4:$X$53,12,FALSE)),VLOOKUP($T51,'申込一覧（女）'!$A$4:$AD$53,12,FALSE),VLOOKUP($T51,'申込一覧（男）'!$A$4:$X$53,12,FALSE)),"")</f>
        <v/>
      </c>
      <c r="K51" s="180" t="str">
        <f>_xlfn.IFNA(IF(ISNA(VLOOKUP($T51,'申込一覧（男）'!$A$4:$X$53,13,FALSE)),VLOOKUP($T51,'申込一覧（女）'!$A$4:$AD$53,13,FALSE),VLOOKUP($T51,'申込一覧（男）'!$A$4:$X$53,13,FALSE)),"")</f>
        <v/>
      </c>
      <c r="L51" s="181" t="str">
        <f>_xlfn.IFNA(IF(ISNA(VLOOKUP($T51,'申込一覧（男）'!$A$4:$X$53,14,FALSE)),VLOOKUP($T51,'申込一覧（女）'!$A$4:$AD$53,14,FALSE),VLOOKUP($T51,'申込一覧（男）'!$A$4:$X$53,14,FALSE)),"")</f>
        <v/>
      </c>
      <c r="M51" s="181" t="str">
        <f>_xlfn.IFNA(IF(ISNA(VLOOKUP($T51,'申込一覧（男）'!$A$4:$X$53,15,FALSE)),VLOOKUP($T51,'申込一覧（女）'!$A$4:$AD$53,15,FALSE),VLOOKUP($T51,'申込一覧（男）'!$A$4:$X$53,15,FALSE)),"")</f>
        <v/>
      </c>
      <c r="N51" s="181" t="str">
        <f>_xlfn.IFNA(IF(ISNA(VLOOKUP($T51,'申込一覧（男）'!$A$4:$X$53,16,FALSE)),VLOOKUP($T51,'申込一覧（女）'!$A$4:$AD$53,16,FALSE),VLOOKUP($T51,'申込一覧（男）'!$A$4:$X$53,16,FALSE)),"")</f>
        <v/>
      </c>
      <c r="O51" s="181" t="str">
        <f>_xlfn.IFNA(IF(ISNA(VLOOKUP($T51,'申込一覧（男）'!$A$4:$X$53,17,FALSE)),VLOOKUP($T51,'申込一覧（女）'!$A$4:$AD$53,17,FALSE),VLOOKUP($T51,'申込一覧（男）'!$A$4:$X$53,17,FALSE)),"")</f>
        <v/>
      </c>
      <c r="P51" s="179" t="str">
        <f>_xlfn.IFNA(IF(ISNA(VLOOKUP($T51,'申込一覧（男）'!$A$4:$X$53,19,FALSE)),VLOOKUP($T51,'申込一覧（女）'!$A$4:$AD$53,19,FALSE),VLOOKUP($T51,'申込一覧（男）'!$A$4:$X$53,19,FALSE)),"")</f>
        <v/>
      </c>
      <c r="Q51" s="179" t="str">
        <f>_xlfn.IFNA(IF(ISNA(VLOOKUP($T51,'申込一覧（男）'!$A$4:$X$53,20,FALSE)),VLOOKUP($T51,'申込一覧（女）'!$A$4:$AD$53,20,FALSE),VLOOKUP($T51,'申込一覧（男）'!$A$4:$X$53,20,FALSE)),"")</f>
        <v/>
      </c>
      <c r="R51" s="179" t="str">
        <f>_xlfn.IFNA(IF(ISNA(VLOOKUP($T51,'申込一覧（男）'!$A$4:$X$53,21,FALSE)),VLOOKUP($T51,'申込一覧（女）'!$A$4:$AD$53,21,FALSE),VLOOKUP($T51,'申込一覧（男）'!$A$4:$X$53,21,FALSE)),"")</f>
        <v/>
      </c>
      <c r="S51" s="179" t="str">
        <f>_xlfn.IFNA(IF(ISNA(VLOOKUP($T51,'申込一覧（男）'!$A$4:$X$53,22,FALSE)),VLOOKUP($T51,'申込一覧（女）'!$A$4:$AD$53,22,FALSE),VLOOKUP($T51,'申込一覧（男）'!$A$4:$X$53,22,FALSE)),"")</f>
        <v/>
      </c>
      <c r="T51" s="180">
        <v>50</v>
      </c>
    </row>
    <row r="52" spans="1:20">
      <c r="A52" s="180">
        <f>出場証明書!A67</f>
        <v>51</v>
      </c>
      <c r="B52" s="180" t="str">
        <f>出場証明書!B67</f>
        <v/>
      </c>
      <c r="C52" s="180" t="str">
        <f>出場証明書!H67</f>
        <v/>
      </c>
      <c r="D52" s="181" t="str">
        <f>出場証明書!C67</f>
        <v/>
      </c>
      <c r="E52" s="181" t="str">
        <f>出場証明書!E67</f>
        <v/>
      </c>
      <c r="F52" s="180" t="str">
        <f>IF(C52="","",基本情報!$B$2)</f>
        <v/>
      </c>
      <c r="G52" s="181" t="str">
        <f>出場証明書!F67</f>
        <v/>
      </c>
      <c r="H52" s="180" t="str">
        <f>_xlfn.IFNA(IF(ISNA(VLOOKUP($T52,'申込一覧（男）'!$A$4:$X$53,10,FALSE)),VLOOKUP($T52,'申込一覧（女）'!$A$4:$AD$53,10,FALSE),VLOOKUP($T52,'申込一覧（男）'!$A$4:$X$53,10,FALSE)),"")</f>
        <v/>
      </c>
      <c r="I52" s="180" t="str">
        <f>_xlfn.IFNA(IF(ISNA(VLOOKUP($T52,'申込一覧（男）'!$A$4:$X$53,11,FALSE)),VLOOKUP($T52,'申込一覧（女）'!$A$4:$AD$53,11,FALSE),VLOOKUP($T52,'申込一覧（男）'!$A$4:$X$53,11,FALSE)),"")</f>
        <v/>
      </c>
      <c r="J52" s="181" t="str">
        <f>_xlfn.IFNA(IF(ISNA(VLOOKUP($T52,'申込一覧（男）'!$A$4:$X$53,12,FALSE)),VLOOKUP($T52,'申込一覧（女）'!$A$4:$AD$53,12,FALSE),VLOOKUP($T52,'申込一覧（男）'!$A$4:$X$53,12,FALSE)),"")</f>
        <v/>
      </c>
      <c r="K52" s="180" t="str">
        <f>_xlfn.IFNA(IF(ISNA(VLOOKUP($T52,'申込一覧（男）'!$A$4:$X$53,13,FALSE)),VLOOKUP($T52,'申込一覧（女）'!$A$4:$AD$53,13,FALSE),VLOOKUP($T52,'申込一覧（男）'!$A$4:$X$53,13,FALSE)),"")</f>
        <v/>
      </c>
      <c r="L52" s="181" t="str">
        <f>_xlfn.IFNA(IF(ISNA(VLOOKUP($T52,'申込一覧（男）'!$A$4:$X$53,14,FALSE)),VLOOKUP($T52,'申込一覧（女）'!$A$4:$AD$53,14,FALSE),VLOOKUP($T52,'申込一覧（男）'!$A$4:$X$53,14,FALSE)),"")</f>
        <v/>
      </c>
      <c r="M52" s="181" t="str">
        <f>_xlfn.IFNA(IF(ISNA(VLOOKUP($T52,'申込一覧（男）'!$A$4:$X$53,15,FALSE)),VLOOKUP($T52,'申込一覧（女）'!$A$4:$AD$53,15,FALSE),VLOOKUP($T52,'申込一覧（男）'!$A$4:$X$53,15,FALSE)),"")</f>
        <v/>
      </c>
      <c r="N52" s="181" t="str">
        <f>_xlfn.IFNA(IF(ISNA(VLOOKUP($T52,'申込一覧（男）'!$A$4:$X$53,16,FALSE)),VLOOKUP($T52,'申込一覧（女）'!$A$4:$AD$53,16,FALSE),VLOOKUP($T52,'申込一覧（男）'!$A$4:$X$53,16,FALSE)),"")</f>
        <v/>
      </c>
      <c r="O52" s="181" t="str">
        <f>_xlfn.IFNA(IF(ISNA(VLOOKUP($T52,'申込一覧（男）'!$A$4:$X$53,17,FALSE)),VLOOKUP($T52,'申込一覧（女）'!$A$4:$AD$53,17,FALSE),VLOOKUP($T52,'申込一覧（男）'!$A$4:$X$53,17,FALSE)),"")</f>
        <v/>
      </c>
      <c r="P52" s="179" t="str">
        <f>_xlfn.IFNA(IF(ISNA(VLOOKUP($T52,'申込一覧（男）'!$A$4:$X$53,19,FALSE)),VLOOKUP($T52,'申込一覧（女）'!$A$4:$AD$53,19,FALSE),VLOOKUP($T52,'申込一覧（男）'!$A$4:$X$53,19,FALSE)),"")</f>
        <v/>
      </c>
      <c r="Q52" s="179" t="str">
        <f>_xlfn.IFNA(IF(ISNA(VLOOKUP($T52,'申込一覧（男）'!$A$4:$X$53,20,FALSE)),VLOOKUP($T52,'申込一覧（女）'!$A$4:$AD$53,20,FALSE),VLOOKUP($T52,'申込一覧（男）'!$A$4:$X$53,20,FALSE)),"")</f>
        <v/>
      </c>
      <c r="R52" s="179" t="str">
        <f>_xlfn.IFNA(IF(ISNA(VLOOKUP($T52,'申込一覧（男）'!$A$4:$X$53,21,FALSE)),VLOOKUP($T52,'申込一覧（女）'!$A$4:$AD$53,21,FALSE),VLOOKUP($T52,'申込一覧（男）'!$A$4:$X$53,21,FALSE)),"")</f>
        <v/>
      </c>
      <c r="S52" s="179" t="str">
        <f>_xlfn.IFNA(IF(ISNA(VLOOKUP($T52,'申込一覧（男）'!$A$4:$X$53,22,FALSE)),VLOOKUP($T52,'申込一覧（女）'!$A$4:$AD$53,22,FALSE),VLOOKUP($T52,'申込一覧（男）'!$A$4:$X$53,22,FALSE)),"")</f>
        <v/>
      </c>
      <c r="T52" s="180">
        <v>51</v>
      </c>
    </row>
    <row r="53" spans="1:20">
      <c r="A53" s="180">
        <f>出場証明書!A68</f>
        <v>52</v>
      </c>
      <c r="B53" s="180" t="str">
        <f>出場証明書!B68</f>
        <v/>
      </c>
      <c r="C53" s="180" t="str">
        <f>出場証明書!H68</f>
        <v/>
      </c>
      <c r="D53" s="181" t="str">
        <f>出場証明書!C68</f>
        <v/>
      </c>
      <c r="E53" s="181" t="str">
        <f>出場証明書!E68</f>
        <v/>
      </c>
      <c r="F53" s="180" t="str">
        <f>IF(C53="","",基本情報!$B$2)</f>
        <v/>
      </c>
      <c r="G53" s="181" t="str">
        <f>出場証明書!F68</f>
        <v/>
      </c>
      <c r="H53" s="180" t="str">
        <f>_xlfn.IFNA(IF(ISNA(VLOOKUP($T53,'申込一覧（男）'!$A$4:$X$53,10,FALSE)),VLOOKUP($T53,'申込一覧（女）'!$A$4:$AD$53,10,FALSE),VLOOKUP($T53,'申込一覧（男）'!$A$4:$X$53,10,FALSE)),"")</f>
        <v/>
      </c>
      <c r="I53" s="180" t="str">
        <f>_xlfn.IFNA(IF(ISNA(VLOOKUP($T53,'申込一覧（男）'!$A$4:$X$53,11,FALSE)),VLOOKUP($T53,'申込一覧（女）'!$A$4:$AD$53,11,FALSE),VLOOKUP($T53,'申込一覧（男）'!$A$4:$X$53,11,FALSE)),"")</f>
        <v/>
      </c>
      <c r="J53" s="181" t="str">
        <f>_xlfn.IFNA(IF(ISNA(VLOOKUP($T53,'申込一覧（男）'!$A$4:$X$53,12,FALSE)),VLOOKUP($T53,'申込一覧（女）'!$A$4:$AD$53,12,FALSE),VLOOKUP($T53,'申込一覧（男）'!$A$4:$X$53,12,FALSE)),"")</f>
        <v/>
      </c>
      <c r="K53" s="180" t="str">
        <f>_xlfn.IFNA(IF(ISNA(VLOOKUP($T53,'申込一覧（男）'!$A$4:$X$53,13,FALSE)),VLOOKUP($T53,'申込一覧（女）'!$A$4:$AD$53,13,FALSE),VLOOKUP($T53,'申込一覧（男）'!$A$4:$X$53,13,FALSE)),"")</f>
        <v/>
      </c>
      <c r="L53" s="181" t="str">
        <f>_xlfn.IFNA(IF(ISNA(VLOOKUP($T53,'申込一覧（男）'!$A$4:$X$53,14,FALSE)),VLOOKUP($T53,'申込一覧（女）'!$A$4:$AD$53,14,FALSE),VLOOKUP($T53,'申込一覧（男）'!$A$4:$X$53,14,FALSE)),"")</f>
        <v/>
      </c>
      <c r="M53" s="181" t="str">
        <f>_xlfn.IFNA(IF(ISNA(VLOOKUP($T53,'申込一覧（男）'!$A$4:$X$53,15,FALSE)),VLOOKUP($T53,'申込一覧（女）'!$A$4:$AD$53,15,FALSE),VLOOKUP($T53,'申込一覧（男）'!$A$4:$X$53,15,FALSE)),"")</f>
        <v/>
      </c>
      <c r="N53" s="181" t="str">
        <f>_xlfn.IFNA(IF(ISNA(VLOOKUP($T53,'申込一覧（男）'!$A$4:$X$53,16,FALSE)),VLOOKUP($T53,'申込一覧（女）'!$A$4:$AD$53,16,FALSE),VLOOKUP($T53,'申込一覧（男）'!$A$4:$X$53,16,FALSE)),"")</f>
        <v/>
      </c>
      <c r="O53" s="181" t="str">
        <f>_xlfn.IFNA(IF(ISNA(VLOOKUP($T53,'申込一覧（男）'!$A$4:$X$53,17,FALSE)),VLOOKUP($T53,'申込一覧（女）'!$A$4:$AD$53,17,FALSE),VLOOKUP($T53,'申込一覧（男）'!$A$4:$X$53,17,FALSE)),"")</f>
        <v/>
      </c>
      <c r="P53" s="179" t="str">
        <f>_xlfn.IFNA(IF(ISNA(VLOOKUP($T53,'申込一覧（男）'!$A$4:$X$53,19,FALSE)),VLOOKUP($T53,'申込一覧（女）'!$A$4:$AD$53,19,FALSE),VLOOKUP($T53,'申込一覧（男）'!$A$4:$X$53,19,FALSE)),"")</f>
        <v/>
      </c>
      <c r="Q53" s="179" t="str">
        <f>_xlfn.IFNA(IF(ISNA(VLOOKUP($T53,'申込一覧（男）'!$A$4:$X$53,20,FALSE)),VLOOKUP($T53,'申込一覧（女）'!$A$4:$AD$53,20,FALSE),VLOOKUP($T53,'申込一覧（男）'!$A$4:$X$53,20,FALSE)),"")</f>
        <v/>
      </c>
      <c r="R53" s="179" t="str">
        <f>_xlfn.IFNA(IF(ISNA(VLOOKUP($T53,'申込一覧（男）'!$A$4:$X$53,21,FALSE)),VLOOKUP($T53,'申込一覧（女）'!$A$4:$AD$53,21,FALSE),VLOOKUP($T53,'申込一覧（男）'!$A$4:$X$53,21,FALSE)),"")</f>
        <v/>
      </c>
      <c r="S53" s="179" t="str">
        <f>_xlfn.IFNA(IF(ISNA(VLOOKUP($T53,'申込一覧（男）'!$A$4:$X$53,22,FALSE)),VLOOKUP($T53,'申込一覧（女）'!$A$4:$AD$53,22,FALSE),VLOOKUP($T53,'申込一覧（男）'!$A$4:$X$53,22,FALSE)),"")</f>
        <v/>
      </c>
      <c r="T53" s="180">
        <v>52</v>
      </c>
    </row>
    <row r="54" spans="1:20">
      <c r="A54" s="180">
        <f>出場証明書!A69</f>
        <v>53</v>
      </c>
      <c r="B54" s="180" t="str">
        <f>出場証明書!B69</f>
        <v/>
      </c>
      <c r="C54" s="180" t="str">
        <f>出場証明書!H69</f>
        <v/>
      </c>
      <c r="D54" s="181" t="str">
        <f>出場証明書!C69</f>
        <v/>
      </c>
      <c r="E54" s="181" t="str">
        <f>出場証明書!E69</f>
        <v/>
      </c>
      <c r="F54" s="180" t="str">
        <f>IF(C54="","",基本情報!$B$2)</f>
        <v/>
      </c>
      <c r="G54" s="181" t="str">
        <f>出場証明書!F69</f>
        <v/>
      </c>
      <c r="H54" s="180" t="str">
        <f>_xlfn.IFNA(IF(ISNA(VLOOKUP($T54,'申込一覧（男）'!$A$4:$X$53,10,FALSE)),VLOOKUP($T54,'申込一覧（女）'!$A$4:$AD$53,10,FALSE),VLOOKUP($T54,'申込一覧（男）'!$A$4:$X$53,10,FALSE)),"")</f>
        <v/>
      </c>
      <c r="I54" s="180" t="str">
        <f>_xlfn.IFNA(IF(ISNA(VLOOKUP($T54,'申込一覧（男）'!$A$4:$X$53,11,FALSE)),VLOOKUP($T54,'申込一覧（女）'!$A$4:$AD$53,11,FALSE),VLOOKUP($T54,'申込一覧（男）'!$A$4:$X$53,11,FALSE)),"")</f>
        <v/>
      </c>
      <c r="J54" s="181" t="str">
        <f>_xlfn.IFNA(IF(ISNA(VLOOKUP($T54,'申込一覧（男）'!$A$4:$X$53,12,FALSE)),VLOOKUP($T54,'申込一覧（女）'!$A$4:$AD$53,12,FALSE),VLOOKUP($T54,'申込一覧（男）'!$A$4:$X$53,12,FALSE)),"")</f>
        <v/>
      </c>
      <c r="K54" s="180" t="str">
        <f>_xlfn.IFNA(IF(ISNA(VLOOKUP($T54,'申込一覧（男）'!$A$4:$X$53,13,FALSE)),VLOOKUP($T54,'申込一覧（女）'!$A$4:$AD$53,13,FALSE),VLOOKUP($T54,'申込一覧（男）'!$A$4:$X$53,13,FALSE)),"")</f>
        <v/>
      </c>
      <c r="L54" s="181" t="str">
        <f>_xlfn.IFNA(IF(ISNA(VLOOKUP($T54,'申込一覧（男）'!$A$4:$X$53,14,FALSE)),VLOOKUP($T54,'申込一覧（女）'!$A$4:$AD$53,14,FALSE),VLOOKUP($T54,'申込一覧（男）'!$A$4:$X$53,14,FALSE)),"")</f>
        <v/>
      </c>
      <c r="M54" s="181" t="str">
        <f>_xlfn.IFNA(IF(ISNA(VLOOKUP($T54,'申込一覧（男）'!$A$4:$X$53,15,FALSE)),VLOOKUP($T54,'申込一覧（女）'!$A$4:$AD$53,15,FALSE),VLOOKUP($T54,'申込一覧（男）'!$A$4:$X$53,15,FALSE)),"")</f>
        <v/>
      </c>
      <c r="N54" s="181" t="str">
        <f>_xlfn.IFNA(IF(ISNA(VLOOKUP($T54,'申込一覧（男）'!$A$4:$X$53,16,FALSE)),VLOOKUP($T54,'申込一覧（女）'!$A$4:$AD$53,16,FALSE),VLOOKUP($T54,'申込一覧（男）'!$A$4:$X$53,16,FALSE)),"")</f>
        <v/>
      </c>
      <c r="O54" s="181" t="str">
        <f>_xlfn.IFNA(IF(ISNA(VLOOKUP($T54,'申込一覧（男）'!$A$4:$X$53,17,FALSE)),VLOOKUP($T54,'申込一覧（女）'!$A$4:$AD$53,17,FALSE),VLOOKUP($T54,'申込一覧（男）'!$A$4:$X$53,17,FALSE)),"")</f>
        <v/>
      </c>
      <c r="P54" s="179" t="str">
        <f>_xlfn.IFNA(IF(ISNA(VLOOKUP($T54,'申込一覧（男）'!$A$4:$X$53,19,FALSE)),VLOOKUP($T54,'申込一覧（女）'!$A$4:$AD$53,19,FALSE),VLOOKUP($T54,'申込一覧（男）'!$A$4:$X$53,19,FALSE)),"")</f>
        <v/>
      </c>
      <c r="Q54" s="179" t="str">
        <f>_xlfn.IFNA(IF(ISNA(VLOOKUP($T54,'申込一覧（男）'!$A$4:$X$53,20,FALSE)),VLOOKUP($T54,'申込一覧（女）'!$A$4:$AD$53,20,FALSE),VLOOKUP($T54,'申込一覧（男）'!$A$4:$X$53,20,FALSE)),"")</f>
        <v/>
      </c>
      <c r="R54" s="179" t="str">
        <f>_xlfn.IFNA(IF(ISNA(VLOOKUP($T54,'申込一覧（男）'!$A$4:$X$53,21,FALSE)),VLOOKUP($T54,'申込一覧（女）'!$A$4:$AD$53,21,FALSE),VLOOKUP($T54,'申込一覧（男）'!$A$4:$X$53,21,FALSE)),"")</f>
        <v/>
      </c>
      <c r="S54" s="179" t="str">
        <f>_xlfn.IFNA(IF(ISNA(VLOOKUP($T54,'申込一覧（男）'!$A$4:$X$53,22,FALSE)),VLOOKUP($T54,'申込一覧（女）'!$A$4:$AD$53,22,FALSE),VLOOKUP($T54,'申込一覧（男）'!$A$4:$X$53,22,FALSE)),"")</f>
        <v/>
      </c>
      <c r="T54" s="180">
        <v>53</v>
      </c>
    </row>
    <row r="55" spans="1:20">
      <c r="A55" s="180">
        <f>出場証明書!A70</f>
        <v>54</v>
      </c>
      <c r="B55" s="180" t="str">
        <f>出場証明書!B70</f>
        <v/>
      </c>
      <c r="C55" s="180" t="str">
        <f>出場証明書!H70</f>
        <v/>
      </c>
      <c r="D55" s="181" t="str">
        <f>出場証明書!C70</f>
        <v/>
      </c>
      <c r="E55" s="181" t="str">
        <f>出場証明書!E70</f>
        <v/>
      </c>
      <c r="F55" s="180" t="str">
        <f>IF(C55="","",基本情報!$B$2)</f>
        <v/>
      </c>
      <c r="G55" s="181" t="str">
        <f>出場証明書!F70</f>
        <v/>
      </c>
      <c r="H55" s="180" t="str">
        <f>_xlfn.IFNA(IF(ISNA(VLOOKUP($T55,'申込一覧（男）'!$A$4:$X$53,10,FALSE)),VLOOKUP($T55,'申込一覧（女）'!$A$4:$AD$53,10,FALSE),VLOOKUP($T55,'申込一覧（男）'!$A$4:$X$53,10,FALSE)),"")</f>
        <v/>
      </c>
      <c r="I55" s="180" t="str">
        <f>_xlfn.IFNA(IF(ISNA(VLOOKUP($T55,'申込一覧（男）'!$A$4:$X$53,11,FALSE)),VLOOKUP($T55,'申込一覧（女）'!$A$4:$AD$53,11,FALSE),VLOOKUP($T55,'申込一覧（男）'!$A$4:$X$53,11,FALSE)),"")</f>
        <v/>
      </c>
      <c r="J55" s="181" t="str">
        <f>_xlfn.IFNA(IF(ISNA(VLOOKUP($T55,'申込一覧（男）'!$A$4:$X$53,12,FALSE)),VLOOKUP($T55,'申込一覧（女）'!$A$4:$AD$53,12,FALSE),VLOOKUP($T55,'申込一覧（男）'!$A$4:$X$53,12,FALSE)),"")</f>
        <v/>
      </c>
      <c r="K55" s="180" t="str">
        <f>_xlfn.IFNA(IF(ISNA(VLOOKUP($T55,'申込一覧（男）'!$A$4:$X$53,13,FALSE)),VLOOKUP($T55,'申込一覧（女）'!$A$4:$AD$53,13,FALSE),VLOOKUP($T55,'申込一覧（男）'!$A$4:$X$53,13,FALSE)),"")</f>
        <v/>
      </c>
      <c r="L55" s="181" t="str">
        <f>_xlfn.IFNA(IF(ISNA(VLOOKUP($T55,'申込一覧（男）'!$A$4:$X$53,14,FALSE)),VLOOKUP($T55,'申込一覧（女）'!$A$4:$AD$53,14,FALSE),VLOOKUP($T55,'申込一覧（男）'!$A$4:$X$53,14,FALSE)),"")</f>
        <v/>
      </c>
      <c r="M55" s="181" t="str">
        <f>_xlfn.IFNA(IF(ISNA(VLOOKUP($T55,'申込一覧（男）'!$A$4:$X$53,15,FALSE)),VLOOKUP($T55,'申込一覧（女）'!$A$4:$AD$53,15,FALSE),VLOOKUP($T55,'申込一覧（男）'!$A$4:$X$53,15,FALSE)),"")</f>
        <v/>
      </c>
      <c r="N55" s="181" t="str">
        <f>_xlfn.IFNA(IF(ISNA(VLOOKUP($T55,'申込一覧（男）'!$A$4:$X$53,16,FALSE)),VLOOKUP($T55,'申込一覧（女）'!$A$4:$AD$53,16,FALSE),VLOOKUP($T55,'申込一覧（男）'!$A$4:$X$53,16,FALSE)),"")</f>
        <v/>
      </c>
      <c r="O55" s="181" t="str">
        <f>_xlfn.IFNA(IF(ISNA(VLOOKUP($T55,'申込一覧（男）'!$A$4:$X$53,17,FALSE)),VLOOKUP($T55,'申込一覧（女）'!$A$4:$AD$53,17,FALSE),VLOOKUP($T55,'申込一覧（男）'!$A$4:$X$53,17,FALSE)),"")</f>
        <v/>
      </c>
      <c r="P55" s="179" t="str">
        <f>_xlfn.IFNA(IF(ISNA(VLOOKUP($T55,'申込一覧（男）'!$A$4:$X$53,19,FALSE)),VLOOKUP($T55,'申込一覧（女）'!$A$4:$AD$53,19,FALSE),VLOOKUP($T55,'申込一覧（男）'!$A$4:$X$53,19,FALSE)),"")</f>
        <v/>
      </c>
      <c r="Q55" s="179" t="str">
        <f>_xlfn.IFNA(IF(ISNA(VLOOKUP($T55,'申込一覧（男）'!$A$4:$X$53,20,FALSE)),VLOOKUP($T55,'申込一覧（女）'!$A$4:$AD$53,20,FALSE),VLOOKUP($T55,'申込一覧（男）'!$A$4:$X$53,20,FALSE)),"")</f>
        <v/>
      </c>
      <c r="R55" s="179" t="str">
        <f>_xlfn.IFNA(IF(ISNA(VLOOKUP($T55,'申込一覧（男）'!$A$4:$X$53,21,FALSE)),VLOOKUP($T55,'申込一覧（女）'!$A$4:$AD$53,21,FALSE),VLOOKUP($T55,'申込一覧（男）'!$A$4:$X$53,21,FALSE)),"")</f>
        <v/>
      </c>
      <c r="S55" s="179" t="str">
        <f>_xlfn.IFNA(IF(ISNA(VLOOKUP($T55,'申込一覧（男）'!$A$4:$X$53,22,FALSE)),VLOOKUP($T55,'申込一覧（女）'!$A$4:$AD$53,22,FALSE),VLOOKUP($T55,'申込一覧（男）'!$A$4:$X$53,22,FALSE)),"")</f>
        <v/>
      </c>
      <c r="T55" s="180">
        <v>54</v>
      </c>
    </row>
    <row r="56" spans="1:20">
      <c r="A56" s="180">
        <f>出場証明書!A71</f>
        <v>55</v>
      </c>
      <c r="B56" s="180" t="str">
        <f>出場証明書!B71</f>
        <v/>
      </c>
      <c r="C56" s="180" t="str">
        <f>出場証明書!H71</f>
        <v/>
      </c>
      <c r="D56" s="181" t="str">
        <f>出場証明書!C71</f>
        <v/>
      </c>
      <c r="E56" s="181" t="str">
        <f>出場証明書!E71</f>
        <v/>
      </c>
      <c r="F56" s="180" t="str">
        <f>IF(C56="","",基本情報!$B$2)</f>
        <v/>
      </c>
      <c r="G56" s="181" t="str">
        <f>出場証明書!F71</f>
        <v/>
      </c>
      <c r="H56" s="180" t="str">
        <f>_xlfn.IFNA(IF(ISNA(VLOOKUP($T56,'申込一覧（男）'!$A$4:$X$53,10,FALSE)),VLOOKUP($T56,'申込一覧（女）'!$A$4:$AD$53,10,FALSE),VLOOKUP($T56,'申込一覧（男）'!$A$4:$X$53,10,FALSE)),"")</f>
        <v/>
      </c>
      <c r="I56" s="180" t="str">
        <f>_xlfn.IFNA(IF(ISNA(VLOOKUP($T56,'申込一覧（男）'!$A$4:$X$53,11,FALSE)),VLOOKUP($T56,'申込一覧（女）'!$A$4:$AD$53,11,FALSE),VLOOKUP($T56,'申込一覧（男）'!$A$4:$X$53,11,FALSE)),"")</f>
        <v/>
      </c>
      <c r="J56" s="181" t="str">
        <f>_xlfn.IFNA(IF(ISNA(VLOOKUP($T56,'申込一覧（男）'!$A$4:$X$53,12,FALSE)),VLOOKUP($T56,'申込一覧（女）'!$A$4:$AD$53,12,FALSE),VLOOKUP($T56,'申込一覧（男）'!$A$4:$X$53,12,FALSE)),"")</f>
        <v/>
      </c>
      <c r="K56" s="180" t="str">
        <f>_xlfn.IFNA(IF(ISNA(VLOOKUP($T56,'申込一覧（男）'!$A$4:$X$53,13,FALSE)),VLOOKUP($T56,'申込一覧（女）'!$A$4:$AD$53,13,FALSE),VLOOKUP($T56,'申込一覧（男）'!$A$4:$X$53,13,FALSE)),"")</f>
        <v/>
      </c>
      <c r="L56" s="181" t="str">
        <f>_xlfn.IFNA(IF(ISNA(VLOOKUP($T56,'申込一覧（男）'!$A$4:$X$53,14,FALSE)),VLOOKUP($T56,'申込一覧（女）'!$A$4:$AD$53,14,FALSE),VLOOKUP($T56,'申込一覧（男）'!$A$4:$X$53,14,FALSE)),"")</f>
        <v/>
      </c>
      <c r="M56" s="181" t="str">
        <f>_xlfn.IFNA(IF(ISNA(VLOOKUP($T56,'申込一覧（男）'!$A$4:$X$53,15,FALSE)),VLOOKUP($T56,'申込一覧（女）'!$A$4:$AD$53,15,FALSE),VLOOKUP($T56,'申込一覧（男）'!$A$4:$X$53,15,FALSE)),"")</f>
        <v/>
      </c>
      <c r="N56" s="181" t="str">
        <f>_xlfn.IFNA(IF(ISNA(VLOOKUP($T56,'申込一覧（男）'!$A$4:$X$53,16,FALSE)),VLOOKUP($T56,'申込一覧（女）'!$A$4:$AD$53,16,FALSE),VLOOKUP($T56,'申込一覧（男）'!$A$4:$X$53,16,FALSE)),"")</f>
        <v/>
      </c>
      <c r="O56" s="181" t="str">
        <f>_xlfn.IFNA(IF(ISNA(VLOOKUP($T56,'申込一覧（男）'!$A$4:$X$53,17,FALSE)),VLOOKUP($T56,'申込一覧（女）'!$A$4:$AD$53,17,FALSE),VLOOKUP($T56,'申込一覧（男）'!$A$4:$X$53,17,FALSE)),"")</f>
        <v/>
      </c>
      <c r="P56" s="179" t="str">
        <f>_xlfn.IFNA(IF(ISNA(VLOOKUP($T56,'申込一覧（男）'!$A$4:$X$53,19,FALSE)),VLOOKUP($T56,'申込一覧（女）'!$A$4:$AD$53,19,FALSE),VLOOKUP($T56,'申込一覧（男）'!$A$4:$X$53,19,FALSE)),"")</f>
        <v/>
      </c>
      <c r="Q56" s="179" t="str">
        <f>_xlfn.IFNA(IF(ISNA(VLOOKUP($T56,'申込一覧（男）'!$A$4:$X$53,20,FALSE)),VLOOKUP($T56,'申込一覧（女）'!$A$4:$AD$53,20,FALSE),VLOOKUP($T56,'申込一覧（男）'!$A$4:$X$53,20,FALSE)),"")</f>
        <v/>
      </c>
      <c r="R56" s="179" t="str">
        <f>_xlfn.IFNA(IF(ISNA(VLOOKUP($T56,'申込一覧（男）'!$A$4:$X$53,21,FALSE)),VLOOKUP($T56,'申込一覧（女）'!$A$4:$AD$53,21,FALSE),VLOOKUP($T56,'申込一覧（男）'!$A$4:$X$53,21,FALSE)),"")</f>
        <v/>
      </c>
      <c r="S56" s="179" t="str">
        <f>_xlfn.IFNA(IF(ISNA(VLOOKUP($T56,'申込一覧（男）'!$A$4:$X$53,22,FALSE)),VLOOKUP($T56,'申込一覧（女）'!$A$4:$AD$53,22,FALSE),VLOOKUP($T56,'申込一覧（男）'!$A$4:$X$53,22,FALSE)),"")</f>
        <v/>
      </c>
      <c r="T56" s="180">
        <v>55</v>
      </c>
    </row>
    <row r="57" spans="1:20">
      <c r="A57" s="180">
        <f>出場証明書!A72</f>
        <v>56</v>
      </c>
      <c r="B57" s="180" t="str">
        <f>出場証明書!B72</f>
        <v/>
      </c>
      <c r="C57" s="180" t="str">
        <f>出場証明書!H72</f>
        <v/>
      </c>
      <c r="D57" s="181" t="str">
        <f>出場証明書!C72</f>
        <v/>
      </c>
      <c r="E57" s="181" t="str">
        <f>出場証明書!E72</f>
        <v/>
      </c>
      <c r="F57" s="180" t="str">
        <f>IF(C57="","",基本情報!$B$2)</f>
        <v/>
      </c>
      <c r="G57" s="181" t="str">
        <f>出場証明書!F72</f>
        <v/>
      </c>
      <c r="H57" s="180" t="str">
        <f>_xlfn.IFNA(IF(ISNA(VLOOKUP($T57,'申込一覧（男）'!$A$4:$X$53,10,FALSE)),VLOOKUP($T57,'申込一覧（女）'!$A$4:$AD$53,10,FALSE),VLOOKUP($T57,'申込一覧（男）'!$A$4:$X$53,10,FALSE)),"")</f>
        <v/>
      </c>
      <c r="I57" s="180" t="str">
        <f>_xlfn.IFNA(IF(ISNA(VLOOKUP($T57,'申込一覧（男）'!$A$4:$X$53,11,FALSE)),VLOOKUP($T57,'申込一覧（女）'!$A$4:$AD$53,11,FALSE),VLOOKUP($T57,'申込一覧（男）'!$A$4:$X$53,11,FALSE)),"")</f>
        <v/>
      </c>
      <c r="J57" s="181" t="str">
        <f>_xlfn.IFNA(IF(ISNA(VLOOKUP($T57,'申込一覧（男）'!$A$4:$X$53,12,FALSE)),VLOOKUP($T57,'申込一覧（女）'!$A$4:$AD$53,12,FALSE),VLOOKUP($T57,'申込一覧（男）'!$A$4:$X$53,12,FALSE)),"")</f>
        <v/>
      </c>
      <c r="K57" s="180" t="str">
        <f>_xlfn.IFNA(IF(ISNA(VLOOKUP($T57,'申込一覧（男）'!$A$4:$X$53,13,FALSE)),VLOOKUP($T57,'申込一覧（女）'!$A$4:$AD$53,13,FALSE),VLOOKUP($T57,'申込一覧（男）'!$A$4:$X$53,13,FALSE)),"")</f>
        <v/>
      </c>
      <c r="L57" s="181" t="str">
        <f>_xlfn.IFNA(IF(ISNA(VLOOKUP($T57,'申込一覧（男）'!$A$4:$X$53,14,FALSE)),VLOOKUP($T57,'申込一覧（女）'!$A$4:$AD$53,14,FALSE),VLOOKUP($T57,'申込一覧（男）'!$A$4:$X$53,14,FALSE)),"")</f>
        <v/>
      </c>
      <c r="M57" s="181" t="str">
        <f>_xlfn.IFNA(IF(ISNA(VLOOKUP($T57,'申込一覧（男）'!$A$4:$X$53,15,FALSE)),VLOOKUP($T57,'申込一覧（女）'!$A$4:$AD$53,15,FALSE),VLOOKUP($T57,'申込一覧（男）'!$A$4:$X$53,15,FALSE)),"")</f>
        <v/>
      </c>
      <c r="N57" s="181" t="str">
        <f>_xlfn.IFNA(IF(ISNA(VLOOKUP($T57,'申込一覧（男）'!$A$4:$X$53,16,FALSE)),VLOOKUP($T57,'申込一覧（女）'!$A$4:$AD$53,16,FALSE),VLOOKUP($T57,'申込一覧（男）'!$A$4:$X$53,16,FALSE)),"")</f>
        <v/>
      </c>
      <c r="O57" s="181" t="str">
        <f>_xlfn.IFNA(IF(ISNA(VLOOKUP($T57,'申込一覧（男）'!$A$4:$X$53,17,FALSE)),VLOOKUP($T57,'申込一覧（女）'!$A$4:$AD$53,17,FALSE),VLOOKUP($T57,'申込一覧（男）'!$A$4:$X$53,17,FALSE)),"")</f>
        <v/>
      </c>
      <c r="P57" s="179" t="str">
        <f>_xlfn.IFNA(IF(ISNA(VLOOKUP($T57,'申込一覧（男）'!$A$4:$X$53,19,FALSE)),VLOOKUP($T57,'申込一覧（女）'!$A$4:$AD$53,19,FALSE),VLOOKUP($T57,'申込一覧（男）'!$A$4:$X$53,19,FALSE)),"")</f>
        <v/>
      </c>
      <c r="Q57" s="179" t="str">
        <f>_xlfn.IFNA(IF(ISNA(VLOOKUP($T57,'申込一覧（男）'!$A$4:$X$53,20,FALSE)),VLOOKUP($T57,'申込一覧（女）'!$A$4:$AD$53,20,FALSE),VLOOKUP($T57,'申込一覧（男）'!$A$4:$X$53,20,FALSE)),"")</f>
        <v/>
      </c>
      <c r="R57" s="179" t="str">
        <f>_xlfn.IFNA(IF(ISNA(VLOOKUP($T57,'申込一覧（男）'!$A$4:$X$53,21,FALSE)),VLOOKUP($T57,'申込一覧（女）'!$A$4:$AD$53,21,FALSE),VLOOKUP($T57,'申込一覧（男）'!$A$4:$X$53,21,FALSE)),"")</f>
        <v/>
      </c>
      <c r="S57" s="179" t="str">
        <f>_xlfn.IFNA(IF(ISNA(VLOOKUP($T57,'申込一覧（男）'!$A$4:$X$53,22,FALSE)),VLOOKUP($T57,'申込一覧（女）'!$A$4:$AD$53,22,FALSE),VLOOKUP($T57,'申込一覧（男）'!$A$4:$X$53,22,FALSE)),"")</f>
        <v/>
      </c>
      <c r="T57" s="180">
        <v>56</v>
      </c>
    </row>
    <row r="58" spans="1:20">
      <c r="A58" s="180">
        <f>出場証明書!A73</f>
        <v>57</v>
      </c>
      <c r="B58" s="180" t="str">
        <f>出場証明書!B73</f>
        <v/>
      </c>
      <c r="C58" s="180" t="str">
        <f>出場証明書!H73</f>
        <v/>
      </c>
      <c r="D58" s="181" t="str">
        <f>出場証明書!C73</f>
        <v/>
      </c>
      <c r="E58" s="181" t="str">
        <f>出場証明書!E73</f>
        <v/>
      </c>
      <c r="F58" s="180" t="str">
        <f>IF(C58="","",基本情報!$B$2)</f>
        <v/>
      </c>
      <c r="G58" s="181" t="str">
        <f>出場証明書!F73</f>
        <v/>
      </c>
      <c r="H58" s="180" t="str">
        <f>_xlfn.IFNA(IF(ISNA(VLOOKUP($T58,'申込一覧（男）'!$A$4:$X$53,10,FALSE)),VLOOKUP($T58,'申込一覧（女）'!$A$4:$AD$53,10,FALSE),VLOOKUP($T58,'申込一覧（男）'!$A$4:$X$53,10,FALSE)),"")</f>
        <v/>
      </c>
      <c r="I58" s="180" t="str">
        <f>_xlfn.IFNA(IF(ISNA(VLOOKUP($T58,'申込一覧（男）'!$A$4:$X$53,11,FALSE)),VLOOKUP($T58,'申込一覧（女）'!$A$4:$AD$53,11,FALSE),VLOOKUP($T58,'申込一覧（男）'!$A$4:$X$53,11,FALSE)),"")</f>
        <v/>
      </c>
      <c r="J58" s="181" t="str">
        <f>_xlfn.IFNA(IF(ISNA(VLOOKUP($T58,'申込一覧（男）'!$A$4:$X$53,12,FALSE)),VLOOKUP($T58,'申込一覧（女）'!$A$4:$AD$53,12,FALSE),VLOOKUP($T58,'申込一覧（男）'!$A$4:$X$53,12,FALSE)),"")</f>
        <v/>
      </c>
      <c r="K58" s="180" t="str">
        <f>_xlfn.IFNA(IF(ISNA(VLOOKUP($T58,'申込一覧（男）'!$A$4:$X$53,13,FALSE)),VLOOKUP($T58,'申込一覧（女）'!$A$4:$AD$53,13,FALSE),VLOOKUP($T58,'申込一覧（男）'!$A$4:$X$53,13,FALSE)),"")</f>
        <v/>
      </c>
      <c r="L58" s="181" t="str">
        <f>_xlfn.IFNA(IF(ISNA(VLOOKUP($T58,'申込一覧（男）'!$A$4:$X$53,14,FALSE)),VLOOKUP($T58,'申込一覧（女）'!$A$4:$AD$53,14,FALSE),VLOOKUP($T58,'申込一覧（男）'!$A$4:$X$53,14,FALSE)),"")</f>
        <v/>
      </c>
      <c r="M58" s="181" t="str">
        <f>_xlfn.IFNA(IF(ISNA(VLOOKUP($T58,'申込一覧（男）'!$A$4:$X$53,15,FALSE)),VLOOKUP($T58,'申込一覧（女）'!$A$4:$AD$53,15,FALSE),VLOOKUP($T58,'申込一覧（男）'!$A$4:$X$53,15,FALSE)),"")</f>
        <v/>
      </c>
      <c r="N58" s="181" t="str">
        <f>_xlfn.IFNA(IF(ISNA(VLOOKUP($T58,'申込一覧（男）'!$A$4:$X$53,16,FALSE)),VLOOKUP($T58,'申込一覧（女）'!$A$4:$AD$53,16,FALSE),VLOOKUP($T58,'申込一覧（男）'!$A$4:$X$53,16,FALSE)),"")</f>
        <v/>
      </c>
      <c r="O58" s="181" t="str">
        <f>_xlfn.IFNA(IF(ISNA(VLOOKUP($T58,'申込一覧（男）'!$A$4:$X$53,17,FALSE)),VLOOKUP($T58,'申込一覧（女）'!$A$4:$AD$53,17,FALSE),VLOOKUP($T58,'申込一覧（男）'!$A$4:$X$53,17,FALSE)),"")</f>
        <v/>
      </c>
      <c r="P58" s="179" t="str">
        <f>_xlfn.IFNA(IF(ISNA(VLOOKUP($T58,'申込一覧（男）'!$A$4:$X$53,19,FALSE)),VLOOKUP($T58,'申込一覧（女）'!$A$4:$AD$53,19,FALSE),VLOOKUP($T58,'申込一覧（男）'!$A$4:$X$53,19,FALSE)),"")</f>
        <v/>
      </c>
      <c r="Q58" s="179" t="str">
        <f>_xlfn.IFNA(IF(ISNA(VLOOKUP($T58,'申込一覧（男）'!$A$4:$X$53,20,FALSE)),VLOOKUP($T58,'申込一覧（女）'!$A$4:$AD$53,20,FALSE),VLOOKUP($T58,'申込一覧（男）'!$A$4:$X$53,20,FALSE)),"")</f>
        <v/>
      </c>
      <c r="R58" s="179" t="str">
        <f>_xlfn.IFNA(IF(ISNA(VLOOKUP($T58,'申込一覧（男）'!$A$4:$X$53,21,FALSE)),VLOOKUP($T58,'申込一覧（女）'!$A$4:$AD$53,21,FALSE),VLOOKUP($T58,'申込一覧（男）'!$A$4:$X$53,21,FALSE)),"")</f>
        <v/>
      </c>
      <c r="S58" s="179" t="str">
        <f>_xlfn.IFNA(IF(ISNA(VLOOKUP($T58,'申込一覧（男）'!$A$4:$X$53,22,FALSE)),VLOOKUP($T58,'申込一覧（女）'!$A$4:$AD$53,22,FALSE),VLOOKUP($T58,'申込一覧（男）'!$A$4:$X$53,22,FALSE)),"")</f>
        <v/>
      </c>
      <c r="T58" s="180">
        <v>57</v>
      </c>
    </row>
    <row r="59" spans="1:20">
      <c r="A59" s="180">
        <f>出場証明書!A74</f>
        <v>58</v>
      </c>
      <c r="B59" s="180" t="str">
        <f>出場証明書!B74</f>
        <v/>
      </c>
      <c r="C59" s="180" t="str">
        <f>出場証明書!H74</f>
        <v/>
      </c>
      <c r="D59" s="181" t="str">
        <f>出場証明書!C74</f>
        <v/>
      </c>
      <c r="E59" s="181" t="str">
        <f>出場証明書!E74</f>
        <v/>
      </c>
      <c r="F59" s="180" t="str">
        <f>IF(C59="","",基本情報!$B$2)</f>
        <v/>
      </c>
      <c r="G59" s="181" t="str">
        <f>出場証明書!F74</f>
        <v/>
      </c>
      <c r="H59" s="180" t="str">
        <f>_xlfn.IFNA(IF(ISNA(VLOOKUP($T59,'申込一覧（男）'!$A$4:$X$53,10,FALSE)),VLOOKUP($T59,'申込一覧（女）'!$A$4:$AD$53,10,FALSE),VLOOKUP($T59,'申込一覧（男）'!$A$4:$X$53,10,FALSE)),"")</f>
        <v/>
      </c>
      <c r="I59" s="180" t="str">
        <f>_xlfn.IFNA(IF(ISNA(VLOOKUP($T59,'申込一覧（男）'!$A$4:$X$53,11,FALSE)),VLOOKUP($T59,'申込一覧（女）'!$A$4:$AD$53,11,FALSE),VLOOKUP($T59,'申込一覧（男）'!$A$4:$X$53,11,FALSE)),"")</f>
        <v/>
      </c>
      <c r="J59" s="181" t="str">
        <f>_xlfn.IFNA(IF(ISNA(VLOOKUP($T59,'申込一覧（男）'!$A$4:$X$53,12,FALSE)),VLOOKUP($T59,'申込一覧（女）'!$A$4:$AD$53,12,FALSE),VLOOKUP($T59,'申込一覧（男）'!$A$4:$X$53,12,FALSE)),"")</f>
        <v/>
      </c>
      <c r="K59" s="180" t="str">
        <f>_xlfn.IFNA(IF(ISNA(VLOOKUP($T59,'申込一覧（男）'!$A$4:$X$53,13,FALSE)),VLOOKUP($T59,'申込一覧（女）'!$A$4:$AD$53,13,FALSE),VLOOKUP($T59,'申込一覧（男）'!$A$4:$X$53,13,FALSE)),"")</f>
        <v/>
      </c>
      <c r="L59" s="181" t="str">
        <f>_xlfn.IFNA(IF(ISNA(VLOOKUP($T59,'申込一覧（男）'!$A$4:$X$53,14,FALSE)),VLOOKUP($T59,'申込一覧（女）'!$A$4:$AD$53,14,FALSE),VLOOKUP($T59,'申込一覧（男）'!$A$4:$X$53,14,FALSE)),"")</f>
        <v/>
      </c>
      <c r="M59" s="181" t="str">
        <f>_xlfn.IFNA(IF(ISNA(VLOOKUP($T59,'申込一覧（男）'!$A$4:$X$53,15,FALSE)),VLOOKUP($T59,'申込一覧（女）'!$A$4:$AD$53,15,FALSE),VLOOKUP($T59,'申込一覧（男）'!$A$4:$X$53,15,FALSE)),"")</f>
        <v/>
      </c>
      <c r="N59" s="181" t="str">
        <f>_xlfn.IFNA(IF(ISNA(VLOOKUP($T59,'申込一覧（男）'!$A$4:$X$53,16,FALSE)),VLOOKUP($T59,'申込一覧（女）'!$A$4:$AD$53,16,FALSE),VLOOKUP($T59,'申込一覧（男）'!$A$4:$X$53,16,FALSE)),"")</f>
        <v/>
      </c>
      <c r="O59" s="181" t="str">
        <f>_xlfn.IFNA(IF(ISNA(VLOOKUP($T59,'申込一覧（男）'!$A$4:$X$53,17,FALSE)),VLOOKUP($T59,'申込一覧（女）'!$A$4:$AD$53,17,FALSE),VLOOKUP($T59,'申込一覧（男）'!$A$4:$X$53,17,FALSE)),"")</f>
        <v/>
      </c>
      <c r="P59" s="179" t="str">
        <f>_xlfn.IFNA(IF(ISNA(VLOOKUP($T59,'申込一覧（男）'!$A$4:$X$53,19,FALSE)),VLOOKUP($T59,'申込一覧（女）'!$A$4:$AD$53,19,FALSE),VLOOKUP($T59,'申込一覧（男）'!$A$4:$X$53,19,FALSE)),"")</f>
        <v/>
      </c>
      <c r="Q59" s="179" t="str">
        <f>_xlfn.IFNA(IF(ISNA(VLOOKUP($T59,'申込一覧（男）'!$A$4:$X$53,20,FALSE)),VLOOKUP($T59,'申込一覧（女）'!$A$4:$AD$53,20,FALSE),VLOOKUP($T59,'申込一覧（男）'!$A$4:$X$53,20,FALSE)),"")</f>
        <v/>
      </c>
      <c r="R59" s="179" t="str">
        <f>_xlfn.IFNA(IF(ISNA(VLOOKUP($T59,'申込一覧（男）'!$A$4:$X$53,21,FALSE)),VLOOKUP($T59,'申込一覧（女）'!$A$4:$AD$53,21,FALSE),VLOOKUP($T59,'申込一覧（男）'!$A$4:$X$53,21,FALSE)),"")</f>
        <v/>
      </c>
      <c r="S59" s="179" t="str">
        <f>_xlfn.IFNA(IF(ISNA(VLOOKUP($T59,'申込一覧（男）'!$A$4:$X$53,22,FALSE)),VLOOKUP($T59,'申込一覧（女）'!$A$4:$AD$53,22,FALSE),VLOOKUP($T59,'申込一覧（男）'!$A$4:$X$53,22,FALSE)),"")</f>
        <v/>
      </c>
      <c r="T59" s="180">
        <v>58</v>
      </c>
    </row>
    <row r="60" spans="1:20">
      <c r="A60" s="180">
        <f>出場証明書!A75</f>
        <v>59</v>
      </c>
      <c r="B60" s="180" t="str">
        <f>出場証明書!B75</f>
        <v/>
      </c>
      <c r="C60" s="180" t="str">
        <f>出場証明書!H75</f>
        <v/>
      </c>
      <c r="D60" s="181" t="str">
        <f>出場証明書!C75</f>
        <v/>
      </c>
      <c r="E60" s="181" t="str">
        <f>出場証明書!E75</f>
        <v/>
      </c>
      <c r="F60" s="180" t="str">
        <f>IF(C60="","",基本情報!$B$2)</f>
        <v/>
      </c>
      <c r="G60" s="181" t="str">
        <f>出場証明書!F75</f>
        <v/>
      </c>
      <c r="H60" s="180" t="str">
        <f>_xlfn.IFNA(IF(ISNA(VLOOKUP($T60,'申込一覧（男）'!$A$4:$X$53,10,FALSE)),VLOOKUP($T60,'申込一覧（女）'!$A$4:$AD$53,10,FALSE),VLOOKUP($T60,'申込一覧（男）'!$A$4:$X$53,10,FALSE)),"")</f>
        <v/>
      </c>
      <c r="I60" s="180" t="str">
        <f>_xlfn.IFNA(IF(ISNA(VLOOKUP($T60,'申込一覧（男）'!$A$4:$X$53,11,FALSE)),VLOOKUP($T60,'申込一覧（女）'!$A$4:$AD$53,11,FALSE),VLOOKUP($T60,'申込一覧（男）'!$A$4:$X$53,11,FALSE)),"")</f>
        <v/>
      </c>
      <c r="J60" s="181" t="str">
        <f>_xlfn.IFNA(IF(ISNA(VLOOKUP($T60,'申込一覧（男）'!$A$4:$X$53,12,FALSE)),VLOOKUP($T60,'申込一覧（女）'!$A$4:$AD$53,12,FALSE),VLOOKUP($T60,'申込一覧（男）'!$A$4:$X$53,12,FALSE)),"")</f>
        <v/>
      </c>
      <c r="K60" s="180" t="str">
        <f>_xlfn.IFNA(IF(ISNA(VLOOKUP($T60,'申込一覧（男）'!$A$4:$X$53,13,FALSE)),VLOOKUP($T60,'申込一覧（女）'!$A$4:$AD$53,13,FALSE),VLOOKUP($T60,'申込一覧（男）'!$A$4:$X$53,13,FALSE)),"")</f>
        <v/>
      </c>
      <c r="L60" s="181" t="str">
        <f>_xlfn.IFNA(IF(ISNA(VLOOKUP($T60,'申込一覧（男）'!$A$4:$X$53,14,FALSE)),VLOOKUP($T60,'申込一覧（女）'!$A$4:$AD$53,14,FALSE),VLOOKUP($T60,'申込一覧（男）'!$A$4:$X$53,14,FALSE)),"")</f>
        <v/>
      </c>
      <c r="M60" s="181" t="str">
        <f>_xlfn.IFNA(IF(ISNA(VLOOKUP($T60,'申込一覧（男）'!$A$4:$X$53,15,FALSE)),VLOOKUP($T60,'申込一覧（女）'!$A$4:$AD$53,15,FALSE),VLOOKUP($T60,'申込一覧（男）'!$A$4:$X$53,15,FALSE)),"")</f>
        <v/>
      </c>
      <c r="N60" s="181" t="str">
        <f>_xlfn.IFNA(IF(ISNA(VLOOKUP($T60,'申込一覧（男）'!$A$4:$X$53,16,FALSE)),VLOOKUP($T60,'申込一覧（女）'!$A$4:$AD$53,16,FALSE),VLOOKUP($T60,'申込一覧（男）'!$A$4:$X$53,16,FALSE)),"")</f>
        <v/>
      </c>
      <c r="O60" s="181" t="str">
        <f>_xlfn.IFNA(IF(ISNA(VLOOKUP($T60,'申込一覧（男）'!$A$4:$X$53,17,FALSE)),VLOOKUP($T60,'申込一覧（女）'!$A$4:$AD$53,17,FALSE),VLOOKUP($T60,'申込一覧（男）'!$A$4:$X$53,17,FALSE)),"")</f>
        <v/>
      </c>
      <c r="P60" s="179" t="str">
        <f>_xlfn.IFNA(IF(ISNA(VLOOKUP($T60,'申込一覧（男）'!$A$4:$X$53,19,FALSE)),VLOOKUP($T60,'申込一覧（女）'!$A$4:$AD$53,19,FALSE),VLOOKUP($T60,'申込一覧（男）'!$A$4:$X$53,19,FALSE)),"")</f>
        <v/>
      </c>
      <c r="Q60" s="179" t="str">
        <f>_xlfn.IFNA(IF(ISNA(VLOOKUP($T60,'申込一覧（男）'!$A$4:$X$53,20,FALSE)),VLOOKUP($T60,'申込一覧（女）'!$A$4:$AD$53,20,FALSE),VLOOKUP($T60,'申込一覧（男）'!$A$4:$X$53,20,FALSE)),"")</f>
        <v/>
      </c>
      <c r="R60" s="179" t="str">
        <f>_xlfn.IFNA(IF(ISNA(VLOOKUP($T60,'申込一覧（男）'!$A$4:$X$53,21,FALSE)),VLOOKUP($T60,'申込一覧（女）'!$A$4:$AD$53,21,FALSE),VLOOKUP($T60,'申込一覧（男）'!$A$4:$X$53,21,FALSE)),"")</f>
        <v/>
      </c>
      <c r="S60" s="179" t="str">
        <f>_xlfn.IFNA(IF(ISNA(VLOOKUP($T60,'申込一覧（男）'!$A$4:$X$53,22,FALSE)),VLOOKUP($T60,'申込一覧（女）'!$A$4:$AD$53,22,FALSE),VLOOKUP($T60,'申込一覧（男）'!$A$4:$X$53,22,FALSE)),"")</f>
        <v/>
      </c>
      <c r="T60" s="180">
        <v>59</v>
      </c>
    </row>
    <row r="61" spans="1:20">
      <c r="A61" s="180">
        <f>出場証明書!A76</f>
        <v>60</v>
      </c>
      <c r="B61" s="180" t="str">
        <f>出場証明書!B76</f>
        <v/>
      </c>
      <c r="C61" s="180" t="str">
        <f>出場証明書!H76</f>
        <v/>
      </c>
      <c r="D61" s="181" t="str">
        <f>出場証明書!C76</f>
        <v/>
      </c>
      <c r="E61" s="181" t="str">
        <f>出場証明書!E76</f>
        <v/>
      </c>
      <c r="F61" s="180" t="str">
        <f>IF(C61="","",基本情報!$B$2)</f>
        <v/>
      </c>
      <c r="G61" s="181" t="str">
        <f>出場証明書!F76</f>
        <v/>
      </c>
      <c r="H61" s="180" t="str">
        <f>_xlfn.IFNA(IF(ISNA(VLOOKUP($T61,'申込一覧（男）'!$A$4:$X$53,10,FALSE)),VLOOKUP($T61,'申込一覧（女）'!$A$4:$AD$53,10,FALSE),VLOOKUP($T61,'申込一覧（男）'!$A$4:$X$53,10,FALSE)),"")</f>
        <v/>
      </c>
      <c r="I61" s="180" t="str">
        <f>_xlfn.IFNA(IF(ISNA(VLOOKUP($T61,'申込一覧（男）'!$A$4:$X$53,11,FALSE)),VLOOKUP($T61,'申込一覧（女）'!$A$4:$AD$53,11,FALSE),VLOOKUP($T61,'申込一覧（男）'!$A$4:$X$53,11,FALSE)),"")</f>
        <v/>
      </c>
      <c r="J61" s="181" t="str">
        <f>_xlfn.IFNA(IF(ISNA(VLOOKUP($T61,'申込一覧（男）'!$A$4:$X$53,12,FALSE)),VLOOKUP($T61,'申込一覧（女）'!$A$4:$AD$53,12,FALSE),VLOOKUP($T61,'申込一覧（男）'!$A$4:$X$53,12,FALSE)),"")</f>
        <v/>
      </c>
      <c r="K61" s="180" t="str">
        <f>_xlfn.IFNA(IF(ISNA(VLOOKUP($T61,'申込一覧（男）'!$A$4:$X$53,13,FALSE)),VLOOKUP($T61,'申込一覧（女）'!$A$4:$AD$53,13,FALSE),VLOOKUP($T61,'申込一覧（男）'!$A$4:$X$53,13,FALSE)),"")</f>
        <v/>
      </c>
      <c r="L61" s="181" t="str">
        <f>_xlfn.IFNA(IF(ISNA(VLOOKUP($T61,'申込一覧（男）'!$A$4:$X$53,14,FALSE)),VLOOKUP($T61,'申込一覧（女）'!$A$4:$AD$53,14,FALSE),VLOOKUP($T61,'申込一覧（男）'!$A$4:$X$53,14,FALSE)),"")</f>
        <v/>
      </c>
      <c r="M61" s="181" t="str">
        <f>_xlfn.IFNA(IF(ISNA(VLOOKUP($T61,'申込一覧（男）'!$A$4:$X$53,15,FALSE)),VLOOKUP($T61,'申込一覧（女）'!$A$4:$AD$53,15,FALSE),VLOOKUP($T61,'申込一覧（男）'!$A$4:$X$53,15,FALSE)),"")</f>
        <v/>
      </c>
      <c r="N61" s="181" t="str">
        <f>_xlfn.IFNA(IF(ISNA(VLOOKUP($T61,'申込一覧（男）'!$A$4:$X$53,16,FALSE)),VLOOKUP($T61,'申込一覧（女）'!$A$4:$AD$53,16,FALSE),VLOOKUP($T61,'申込一覧（男）'!$A$4:$X$53,16,FALSE)),"")</f>
        <v/>
      </c>
      <c r="O61" s="181" t="str">
        <f>_xlfn.IFNA(IF(ISNA(VLOOKUP($T61,'申込一覧（男）'!$A$4:$X$53,17,FALSE)),VLOOKUP($T61,'申込一覧（女）'!$A$4:$AD$53,17,FALSE),VLOOKUP($T61,'申込一覧（男）'!$A$4:$X$53,17,FALSE)),"")</f>
        <v/>
      </c>
      <c r="P61" s="179" t="str">
        <f>_xlfn.IFNA(IF(ISNA(VLOOKUP($T61,'申込一覧（男）'!$A$4:$X$53,19,FALSE)),VLOOKUP($T61,'申込一覧（女）'!$A$4:$AD$53,19,FALSE),VLOOKUP($T61,'申込一覧（男）'!$A$4:$X$53,19,FALSE)),"")</f>
        <v/>
      </c>
      <c r="Q61" s="179" t="str">
        <f>_xlfn.IFNA(IF(ISNA(VLOOKUP($T61,'申込一覧（男）'!$A$4:$X$53,20,FALSE)),VLOOKUP($T61,'申込一覧（女）'!$A$4:$AD$53,20,FALSE),VLOOKUP($T61,'申込一覧（男）'!$A$4:$X$53,20,FALSE)),"")</f>
        <v/>
      </c>
      <c r="R61" s="179" t="str">
        <f>_xlfn.IFNA(IF(ISNA(VLOOKUP($T61,'申込一覧（男）'!$A$4:$X$53,21,FALSE)),VLOOKUP($T61,'申込一覧（女）'!$A$4:$AD$53,21,FALSE),VLOOKUP($T61,'申込一覧（男）'!$A$4:$X$53,21,FALSE)),"")</f>
        <v/>
      </c>
      <c r="S61" s="179" t="str">
        <f>_xlfn.IFNA(IF(ISNA(VLOOKUP($T61,'申込一覧（男）'!$A$4:$X$53,22,FALSE)),VLOOKUP($T61,'申込一覧（女）'!$A$4:$AD$53,22,FALSE),VLOOKUP($T61,'申込一覧（男）'!$A$4:$X$53,22,FALSE)),"")</f>
        <v/>
      </c>
      <c r="T61" s="180">
        <v>60</v>
      </c>
    </row>
    <row r="62" spans="1:20">
      <c r="A62" s="180">
        <f>出場証明書!A77</f>
        <v>61</v>
      </c>
      <c r="B62" s="180" t="str">
        <f>出場証明書!B77</f>
        <v/>
      </c>
      <c r="C62" s="180" t="str">
        <f>出場証明書!H77</f>
        <v/>
      </c>
      <c r="D62" s="181" t="str">
        <f>出場証明書!C77</f>
        <v/>
      </c>
      <c r="E62" s="181" t="str">
        <f>出場証明書!E77</f>
        <v/>
      </c>
      <c r="F62" s="180" t="str">
        <f>IF(C62="","",基本情報!$B$2)</f>
        <v/>
      </c>
      <c r="G62" s="181" t="str">
        <f>出場証明書!F77</f>
        <v/>
      </c>
      <c r="H62" s="180" t="str">
        <f>_xlfn.IFNA(IF(ISNA(VLOOKUP($T62,'申込一覧（男）'!$A$4:$X$53,10,FALSE)),VLOOKUP($T62,'申込一覧（女）'!$A$4:$AD$53,10,FALSE),VLOOKUP($T62,'申込一覧（男）'!$A$4:$X$53,10,FALSE)),"")</f>
        <v/>
      </c>
      <c r="I62" s="180" t="str">
        <f>_xlfn.IFNA(IF(ISNA(VLOOKUP($T62,'申込一覧（男）'!$A$4:$X$53,11,FALSE)),VLOOKUP($T62,'申込一覧（女）'!$A$4:$AD$53,11,FALSE),VLOOKUP($T62,'申込一覧（男）'!$A$4:$X$53,11,FALSE)),"")</f>
        <v/>
      </c>
      <c r="J62" s="181" t="str">
        <f>_xlfn.IFNA(IF(ISNA(VLOOKUP($T62,'申込一覧（男）'!$A$4:$X$53,12,FALSE)),VLOOKUP($T62,'申込一覧（女）'!$A$4:$AD$53,12,FALSE),VLOOKUP($T62,'申込一覧（男）'!$A$4:$X$53,12,FALSE)),"")</f>
        <v/>
      </c>
      <c r="K62" s="180" t="str">
        <f>_xlfn.IFNA(IF(ISNA(VLOOKUP($T62,'申込一覧（男）'!$A$4:$X$53,13,FALSE)),VLOOKUP($T62,'申込一覧（女）'!$A$4:$AD$53,13,FALSE),VLOOKUP($T62,'申込一覧（男）'!$A$4:$X$53,13,FALSE)),"")</f>
        <v/>
      </c>
      <c r="L62" s="181" t="str">
        <f>_xlfn.IFNA(IF(ISNA(VLOOKUP($T62,'申込一覧（男）'!$A$4:$X$53,14,FALSE)),VLOOKUP($T62,'申込一覧（女）'!$A$4:$AD$53,14,FALSE),VLOOKUP($T62,'申込一覧（男）'!$A$4:$X$53,14,FALSE)),"")</f>
        <v/>
      </c>
      <c r="M62" s="181" t="str">
        <f>_xlfn.IFNA(IF(ISNA(VLOOKUP($T62,'申込一覧（男）'!$A$4:$X$53,15,FALSE)),VLOOKUP($T62,'申込一覧（女）'!$A$4:$AD$53,15,FALSE),VLOOKUP($T62,'申込一覧（男）'!$A$4:$X$53,15,FALSE)),"")</f>
        <v/>
      </c>
      <c r="N62" s="181" t="str">
        <f>_xlfn.IFNA(IF(ISNA(VLOOKUP($T62,'申込一覧（男）'!$A$4:$X$53,16,FALSE)),VLOOKUP($T62,'申込一覧（女）'!$A$4:$AD$53,16,FALSE),VLOOKUP($T62,'申込一覧（男）'!$A$4:$X$53,16,FALSE)),"")</f>
        <v/>
      </c>
      <c r="O62" s="181" t="str">
        <f>_xlfn.IFNA(IF(ISNA(VLOOKUP($T62,'申込一覧（男）'!$A$4:$X$53,17,FALSE)),VLOOKUP($T62,'申込一覧（女）'!$A$4:$AD$53,17,FALSE),VLOOKUP($T62,'申込一覧（男）'!$A$4:$X$53,17,FALSE)),"")</f>
        <v/>
      </c>
      <c r="P62" s="179" t="str">
        <f>_xlfn.IFNA(IF(ISNA(VLOOKUP($T62,'申込一覧（男）'!$A$4:$X$53,19,FALSE)),VLOOKUP($T62,'申込一覧（女）'!$A$4:$AD$53,19,FALSE),VLOOKUP($T62,'申込一覧（男）'!$A$4:$X$53,19,FALSE)),"")</f>
        <v/>
      </c>
      <c r="Q62" s="179" t="str">
        <f>_xlfn.IFNA(IF(ISNA(VLOOKUP($T62,'申込一覧（男）'!$A$4:$X$53,20,FALSE)),VLOOKUP($T62,'申込一覧（女）'!$A$4:$AD$53,20,FALSE),VLOOKUP($T62,'申込一覧（男）'!$A$4:$X$53,20,FALSE)),"")</f>
        <v/>
      </c>
      <c r="R62" s="179" t="str">
        <f>_xlfn.IFNA(IF(ISNA(VLOOKUP($T62,'申込一覧（男）'!$A$4:$X$53,21,FALSE)),VLOOKUP($T62,'申込一覧（女）'!$A$4:$AD$53,21,FALSE),VLOOKUP($T62,'申込一覧（男）'!$A$4:$X$53,21,FALSE)),"")</f>
        <v/>
      </c>
      <c r="S62" s="179" t="str">
        <f>_xlfn.IFNA(IF(ISNA(VLOOKUP($T62,'申込一覧（男）'!$A$4:$X$53,22,FALSE)),VLOOKUP($T62,'申込一覧（女）'!$A$4:$AD$53,22,FALSE),VLOOKUP($T62,'申込一覧（男）'!$A$4:$X$53,22,FALSE)),"")</f>
        <v/>
      </c>
      <c r="T62" s="180">
        <v>61</v>
      </c>
    </row>
    <row r="63" spans="1:20">
      <c r="A63" s="180">
        <f>出場証明書!A78</f>
        <v>62</v>
      </c>
      <c r="B63" s="180" t="str">
        <f>出場証明書!B78</f>
        <v/>
      </c>
      <c r="C63" s="180" t="str">
        <f>出場証明書!H78</f>
        <v/>
      </c>
      <c r="D63" s="181" t="str">
        <f>出場証明書!C78</f>
        <v/>
      </c>
      <c r="E63" s="181" t="str">
        <f>出場証明書!E78</f>
        <v/>
      </c>
      <c r="F63" s="180" t="str">
        <f>IF(C63="","",基本情報!$B$2)</f>
        <v/>
      </c>
      <c r="G63" s="181" t="str">
        <f>出場証明書!F78</f>
        <v/>
      </c>
      <c r="H63" s="180" t="str">
        <f>_xlfn.IFNA(IF(ISNA(VLOOKUP($T63,'申込一覧（男）'!$A$4:$X$53,10,FALSE)),VLOOKUP($T63,'申込一覧（女）'!$A$4:$AD$53,10,FALSE),VLOOKUP($T63,'申込一覧（男）'!$A$4:$X$53,10,FALSE)),"")</f>
        <v/>
      </c>
      <c r="I63" s="180" t="str">
        <f>_xlfn.IFNA(IF(ISNA(VLOOKUP($T63,'申込一覧（男）'!$A$4:$X$53,11,FALSE)),VLOOKUP($T63,'申込一覧（女）'!$A$4:$AD$53,11,FALSE),VLOOKUP($T63,'申込一覧（男）'!$A$4:$X$53,11,FALSE)),"")</f>
        <v/>
      </c>
      <c r="J63" s="181" t="str">
        <f>_xlfn.IFNA(IF(ISNA(VLOOKUP($T63,'申込一覧（男）'!$A$4:$X$53,12,FALSE)),VLOOKUP($T63,'申込一覧（女）'!$A$4:$AD$53,12,FALSE),VLOOKUP($T63,'申込一覧（男）'!$A$4:$X$53,12,FALSE)),"")</f>
        <v/>
      </c>
      <c r="K63" s="180" t="str">
        <f>_xlfn.IFNA(IF(ISNA(VLOOKUP($T63,'申込一覧（男）'!$A$4:$X$53,13,FALSE)),VLOOKUP($T63,'申込一覧（女）'!$A$4:$AD$53,13,FALSE),VLOOKUP($T63,'申込一覧（男）'!$A$4:$X$53,13,FALSE)),"")</f>
        <v/>
      </c>
      <c r="L63" s="181" t="str">
        <f>_xlfn.IFNA(IF(ISNA(VLOOKUP($T63,'申込一覧（男）'!$A$4:$X$53,14,FALSE)),VLOOKUP($T63,'申込一覧（女）'!$A$4:$AD$53,14,FALSE),VLOOKUP($T63,'申込一覧（男）'!$A$4:$X$53,14,FALSE)),"")</f>
        <v/>
      </c>
      <c r="M63" s="181" t="str">
        <f>_xlfn.IFNA(IF(ISNA(VLOOKUP($T63,'申込一覧（男）'!$A$4:$X$53,15,FALSE)),VLOOKUP($T63,'申込一覧（女）'!$A$4:$AD$53,15,FALSE),VLOOKUP($T63,'申込一覧（男）'!$A$4:$X$53,15,FALSE)),"")</f>
        <v/>
      </c>
      <c r="N63" s="181" t="str">
        <f>_xlfn.IFNA(IF(ISNA(VLOOKUP($T63,'申込一覧（男）'!$A$4:$X$53,16,FALSE)),VLOOKUP($T63,'申込一覧（女）'!$A$4:$AD$53,16,FALSE),VLOOKUP($T63,'申込一覧（男）'!$A$4:$X$53,16,FALSE)),"")</f>
        <v/>
      </c>
      <c r="O63" s="181" t="str">
        <f>_xlfn.IFNA(IF(ISNA(VLOOKUP($T63,'申込一覧（男）'!$A$4:$X$53,17,FALSE)),VLOOKUP($T63,'申込一覧（女）'!$A$4:$AD$53,17,FALSE),VLOOKUP($T63,'申込一覧（男）'!$A$4:$X$53,17,FALSE)),"")</f>
        <v/>
      </c>
      <c r="P63" s="179" t="str">
        <f>_xlfn.IFNA(IF(ISNA(VLOOKUP($T63,'申込一覧（男）'!$A$4:$X$53,19,FALSE)),VLOOKUP($T63,'申込一覧（女）'!$A$4:$AD$53,19,FALSE),VLOOKUP($T63,'申込一覧（男）'!$A$4:$X$53,19,FALSE)),"")</f>
        <v/>
      </c>
      <c r="Q63" s="179" t="str">
        <f>_xlfn.IFNA(IF(ISNA(VLOOKUP($T63,'申込一覧（男）'!$A$4:$X$53,20,FALSE)),VLOOKUP($T63,'申込一覧（女）'!$A$4:$AD$53,20,FALSE),VLOOKUP($T63,'申込一覧（男）'!$A$4:$X$53,20,FALSE)),"")</f>
        <v/>
      </c>
      <c r="R63" s="179" t="str">
        <f>_xlfn.IFNA(IF(ISNA(VLOOKUP($T63,'申込一覧（男）'!$A$4:$X$53,21,FALSE)),VLOOKUP($T63,'申込一覧（女）'!$A$4:$AD$53,21,FALSE),VLOOKUP($T63,'申込一覧（男）'!$A$4:$X$53,21,FALSE)),"")</f>
        <v/>
      </c>
      <c r="S63" s="179" t="str">
        <f>_xlfn.IFNA(IF(ISNA(VLOOKUP($T63,'申込一覧（男）'!$A$4:$X$53,22,FALSE)),VLOOKUP($T63,'申込一覧（女）'!$A$4:$AD$53,22,FALSE),VLOOKUP($T63,'申込一覧（男）'!$A$4:$X$53,22,FALSE)),"")</f>
        <v/>
      </c>
      <c r="T63" s="180">
        <v>62</v>
      </c>
    </row>
    <row r="64" spans="1:20">
      <c r="A64" s="180">
        <f>出場証明書!A79</f>
        <v>63</v>
      </c>
      <c r="B64" s="180" t="str">
        <f>出場証明書!B79</f>
        <v/>
      </c>
      <c r="C64" s="180" t="str">
        <f>出場証明書!H79</f>
        <v/>
      </c>
      <c r="D64" s="181" t="str">
        <f>出場証明書!C79</f>
        <v/>
      </c>
      <c r="E64" s="181" t="str">
        <f>出場証明書!E79</f>
        <v/>
      </c>
      <c r="F64" s="180" t="str">
        <f>IF(C64="","",基本情報!$B$2)</f>
        <v/>
      </c>
      <c r="G64" s="181" t="str">
        <f>出場証明書!F79</f>
        <v/>
      </c>
      <c r="H64" s="180" t="str">
        <f>_xlfn.IFNA(IF(ISNA(VLOOKUP($T64,'申込一覧（男）'!$A$4:$X$53,10,FALSE)),VLOOKUP($T64,'申込一覧（女）'!$A$4:$AD$53,10,FALSE),VLOOKUP($T64,'申込一覧（男）'!$A$4:$X$53,10,FALSE)),"")</f>
        <v/>
      </c>
      <c r="I64" s="180" t="str">
        <f>_xlfn.IFNA(IF(ISNA(VLOOKUP($T64,'申込一覧（男）'!$A$4:$X$53,11,FALSE)),VLOOKUP($T64,'申込一覧（女）'!$A$4:$AD$53,11,FALSE),VLOOKUP($T64,'申込一覧（男）'!$A$4:$X$53,11,FALSE)),"")</f>
        <v/>
      </c>
      <c r="J64" s="181" t="str">
        <f>_xlfn.IFNA(IF(ISNA(VLOOKUP($T64,'申込一覧（男）'!$A$4:$X$53,12,FALSE)),VLOOKUP($T64,'申込一覧（女）'!$A$4:$AD$53,12,FALSE),VLOOKUP($T64,'申込一覧（男）'!$A$4:$X$53,12,FALSE)),"")</f>
        <v/>
      </c>
      <c r="K64" s="180" t="str">
        <f>_xlfn.IFNA(IF(ISNA(VLOOKUP($T64,'申込一覧（男）'!$A$4:$X$53,13,FALSE)),VLOOKUP($T64,'申込一覧（女）'!$A$4:$AD$53,13,FALSE),VLOOKUP($T64,'申込一覧（男）'!$A$4:$X$53,13,FALSE)),"")</f>
        <v/>
      </c>
      <c r="L64" s="181" t="str">
        <f>_xlfn.IFNA(IF(ISNA(VLOOKUP($T64,'申込一覧（男）'!$A$4:$X$53,14,FALSE)),VLOOKUP($T64,'申込一覧（女）'!$A$4:$AD$53,14,FALSE),VLOOKUP($T64,'申込一覧（男）'!$A$4:$X$53,14,FALSE)),"")</f>
        <v/>
      </c>
      <c r="M64" s="181" t="str">
        <f>_xlfn.IFNA(IF(ISNA(VLOOKUP($T64,'申込一覧（男）'!$A$4:$X$53,15,FALSE)),VLOOKUP($T64,'申込一覧（女）'!$A$4:$AD$53,15,FALSE),VLOOKUP($T64,'申込一覧（男）'!$A$4:$X$53,15,FALSE)),"")</f>
        <v/>
      </c>
      <c r="N64" s="181" t="str">
        <f>_xlfn.IFNA(IF(ISNA(VLOOKUP($T64,'申込一覧（男）'!$A$4:$X$53,16,FALSE)),VLOOKUP($T64,'申込一覧（女）'!$A$4:$AD$53,16,FALSE),VLOOKUP($T64,'申込一覧（男）'!$A$4:$X$53,16,FALSE)),"")</f>
        <v/>
      </c>
      <c r="O64" s="181" t="str">
        <f>_xlfn.IFNA(IF(ISNA(VLOOKUP($T64,'申込一覧（男）'!$A$4:$X$53,17,FALSE)),VLOOKUP($T64,'申込一覧（女）'!$A$4:$AD$53,17,FALSE),VLOOKUP($T64,'申込一覧（男）'!$A$4:$X$53,17,FALSE)),"")</f>
        <v/>
      </c>
      <c r="P64" s="179" t="str">
        <f>_xlfn.IFNA(IF(ISNA(VLOOKUP($T64,'申込一覧（男）'!$A$4:$X$53,19,FALSE)),VLOOKUP($T64,'申込一覧（女）'!$A$4:$AD$53,19,FALSE),VLOOKUP($T64,'申込一覧（男）'!$A$4:$X$53,19,FALSE)),"")</f>
        <v/>
      </c>
      <c r="Q64" s="179" t="str">
        <f>_xlfn.IFNA(IF(ISNA(VLOOKUP($T64,'申込一覧（男）'!$A$4:$X$53,20,FALSE)),VLOOKUP($T64,'申込一覧（女）'!$A$4:$AD$53,20,FALSE),VLOOKUP($T64,'申込一覧（男）'!$A$4:$X$53,20,FALSE)),"")</f>
        <v/>
      </c>
      <c r="R64" s="179" t="str">
        <f>_xlfn.IFNA(IF(ISNA(VLOOKUP($T64,'申込一覧（男）'!$A$4:$X$53,21,FALSE)),VLOOKUP($T64,'申込一覧（女）'!$A$4:$AD$53,21,FALSE),VLOOKUP($T64,'申込一覧（男）'!$A$4:$X$53,21,FALSE)),"")</f>
        <v/>
      </c>
      <c r="S64" s="179" t="str">
        <f>_xlfn.IFNA(IF(ISNA(VLOOKUP($T64,'申込一覧（男）'!$A$4:$X$53,22,FALSE)),VLOOKUP($T64,'申込一覧（女）'!$A$4:$AD$53,22,FALSE),VLOOKUP($T64,'申込一覧（男）'!$A$4:$X$53,22,FALSE)),"")</f>
        <v/>
      </c>
      <c r="T64" s="180">
        <v>63</v>
      </c>
    </row>
    <row r="65" spans="1:20">
      <c r="A65" s="180">
        <f>出場証明書!A80</f>
        <v>64</v>
      </c>
      <c r="B65" s="180" t="str">
        <f>出場証明書!B80</f>
        <v/>
      </c>
      <c r="C65" s="180" t="str">
        <f>出場証明書!H80</f>
        <v/>
      </c>
      <c r="D65" s="181" t="str">
        <f>出場証明書!C80</f>
        <v/>
      </c>
      <c r="E65" s="181" t="str">
        <f>出場証明書!E80</f>
        <v/>
      </c>
      <c r="F65" s="180" t="str">
        <f>IF(C65="","",基本情報!$B$2)</f>
        <v/>
      </c>
      <c r="G65" s="181" t="str">
        <f>出場証明書!F80</f>
        <v/>
      </c>
      <c r="H65" s="180" t="str">
        <f>_xlfn.IFNA(IF(ISNA(VLOOKUP($T65,'申込一覧（男）'!$A$4:$X$53,10,FALSE)),VLOOKUP($T65,'申込一覧（女）'!$A$4:$AD$53,10,FALSE),VLOOKUP($T65,'申込一覧（男）'!$A$4:$X$53,10,FALSE)),"")</f>
        <v/>
      </c>
      <c r="I65" s="180" t="str">
        <f>_xlfn.IFNA(IF(ISNA(VLOOKUP($T65,'申込一覧（男）'!$A$4:$X$53,11,FALSE)),VLOOKUP($T65,'申込一覧（女）'!$A$4:$AD$53,11,FALSE),VLOOKUP($T65,'申込一覧（男）'!$A$4:$X$53,11,FALSE)),"")</f>
        <v/>
      </c>
      <c r="J65" s="181" t="str">
        <f>_xlfn.IFNA(IF(ISNA(VLOOKUP($T65,'申込一覧（男）'!$A$4:$X$53,12,FALSE)),VLOOKUP($T65,'申込一覧（女）'!$A$4:$AD$53,12,FALSE),VLOOKUP($T65,'申込一覧（男）'!$A$4:$X$53,12,FALSE)),"")</f>
        <v/>
      </c>
      <c r="K65" s="180" t="str">
        <f>_xlfn.IFNA(IF(ISNA(VLOOKUP($T65,'申込一覧（男）'!$A$4:$X$53,13,FALSE)),VLOOKUP($T65,'申込一覧（女）'!$A$4:$AD$53,13,FALSE),VLOOKUP($T65,'申込一覧（男）'!$A$4:$X$53,13,FALSE)),"")</f>
        <v/>
      </c>
      <c r="L65" s="181" t="str">
        <f>_xlfn.IFNA(IF(ISNA(VLOOKUP($T65,'申込一覧（男）'!$A$4:$X$53,14,FALSE)),VLOOKUP($T65,'申込一覧（女）'!$A$4:$AD$53,14,FALSE),VLOOKUP($T65,'申込一覧（男）'!$A$4:$X$53,14,FALSE)),"")</f>
        <v/>
      </c>
      <c r="M65" s="181" t="str">
        <f>_xlfn.IFNA(IF(ISNA(VLOOKUP($T65,'申込一覧（男）'!$A$4:$X$53,15,FALSE)),VLOOKUP($T65,'申込一覧（女）'!$A$4:$AD$53,15,FALSE),VLOOKUP($T65,'申込一覧（男）'!$A$4:$X$53,15,FALSE)),"")</f>
        <v/>
      </c>
      <c r="N65" s="181" t="str">
        <f>_xlfn.IFNA(IF(ISNA(VLOOKUP($T65,'申込一覧（男）'!$A$4:$X$53,16,FALSE)),VLOOKUP($T65,'申込一覧（女）'!$A$4:$AD$53,16,FALSE),VLOOKUP($T65,'申込一覧（男）'!$A$4:$X$53,16,FALSE)),"")</f>
        <v/>
      </c>
      <c r="O65" s="181" t="str">
        <f>_xlfn.IFNA(IF(ISNA(VLOOKUP($T65,'申込一覧（男）'!$A$4:$X$53,17,FALSE)),VLOOKUP($T65,'申込一覧（女）'!$A$4:$AD$53,17,FALSE),VLOOKUP($T65,'申込一覧（男）'!$A$4:$X$53,17,FALSE)),"")</f>
        <v/>
      </c>
      <c r="P65" s="179" t="str">
        <f>_xlfn.IFNA(IF(ISNA(VLOOKUP($T65,'申込一覧（男）'!$A$4:$X$53,19,FALSE)),VLOOKUP($T65,'申込一覧（女）'!$A$4:$AD$53,19,FALSE),VLOOKUP($T65,'申込一覧（男）'!$A$4:$X$53,19,FALSE)),"")</f>
        <v/>
      </c>
      <c r="Q65" s="179" t="str">
        <f>_xlfn.IFNA(IF(ISNA(VLOOKUP($T65,'申込一覧（男）'!$A$4:$X$53,20,FALSE)),VLOOKUP($T65,'申込一覧（女）'!$A$4:$AD$53,20,FALSE),VLOOKUP($T65,'申込一覧（男）'!$A$4:$X$53,20,FALSE)),"")</f>
        <v/>
      </c>
      <c r="R65" s="179" t="str">
        <f>_xlfn.IFNA(IF(ISNA(VLOOKUP($T65,'申込一覧（男）'!$A$4:$X$53,21,FALSE)),VLOOKUP($T65,'申込一覧（女）'!$A$4:$AD$53,21,FALSE),VLOOKUP($T65,'申込一覧（男）'!$A$4:$X$53,21,FALSE)),"")</f>
        <v/>
      </c>
      <c r="S65" s="179" t="str">
        <f>_xlfn.IFNA(IF(ISNA(VLOOKUP($T65,'申込一覧（男）'!$A$4:$X$53,22,FALSE)),VLOOKUP($T65,'申込一覧（女）'!$A$4:$AD$53,22,FALSE),VLOOKUP($T65,'申込一覧（男）'!$A$4:$X$53,22,FALSE)),"")</f>
        <v/>
      </c>
      <c r="T65" s="180">
        <v>64</v>
      </c>
    </row>
    <row r="66" spans="1:20">
      <c r="A66" s="180">
        <f>出場証明書!A81</f>
        <v>65</v>
      </c>
      <c r="B66" s="180" t="str">
        <f>出場証明書!B81</f>
        <v/>
      </c>
      <c r="C66" s="180" t="str">
        <f>出場証明書!H81</f>
        <v/>
      </c>
      <c r="D66" s="181" t="str">
        <f>出場証明書!C81</f>
        <v/>
      </c>
      <c r="E66" s="181" t="str">
        <f>出場証明書!E81</f>
        <v/>
      </c>
      <c r="F66" s="180" t="str">
        <f>IF(C66="","",基本情報!$B$2)</f>
        <v/>
      </c>
      <c r="G66" s="181" t="str">
        <f>出場証明書!F81</f>
        <v/>
      </c>
      <c r="H66" s="180" t="str">
        <f>_xlfn.IFNA(IF(ISNA(VLOOKUP($T66,'申込一覧（男）'!$A$4:$X$53,10,FALSE)),VLOOKUP($T66,'申込一覧（女）'!$A$4:$AD$53,10,FALSE),VLOOKUP($T66,'申込一覧（男）'!$A$4:$X$53,10,FALSE)),"")</f>
        <v/>
      </c>
      <c r="I66" s="180" t="str">
        <f>_xlfn.IFNA(IF(ISNA(VLOOKUP($T66,'申込一覧（男）'!$A$4:$X$53,11,FALSE)),VLOOKUP($T66,'申込一覧（女）'!$A$4:$AD$53,11,FALSE),VLOOKUP($T66,'申込一覧（男）'!$A$4:$X$53,11,FALSE)),"")</f>
        <v/>
      </c>
      <c r="J66" s="181" t="str">
        <f>_xlfn.IFNA(IF(ISNA(VLOOKUP($T66,'申込一覧（男）'!$A$4:$X$53,12,FALSE)),VLOOKUP($T66,'申込一覧（女）'!$A$4:$AD$53,12,FALSE),VLOOKUP($T66,'申込一覧（男）'!$A$4:$X$53,12,FALSE)),"")</f>
        <v/>
      </c>
      <c r="K66" s="180" t="str">
        <f>_xlfn.IFNA(IF(ISNA(VLOOKUP($T66,'申込一覧（男）'!$A$4:$X$53,13,FALSE)),VLOOKUP($T66,'申込一覧（女）'!$A$4:$AD$53,13,FALSE),VLOOKUP($T66,'申込一覧（男）'!$A$4:$X$53,13,FALSE)),"")</f>
        <v/>
      </c>
      <c r="L66" s="181" t="str">
        <f>_xlfn.IFNA(IF(ISNA(VLOOKUP($T66,'申込一覧（男）'!$A$4:$X$53,14,FALSE)),VLOOKUP($T66,'申込一覧（女）'!$A$4:$AD$53,14,FALSE),VLOOKUP($T66,'申込一覧（男）'!$A$4:$X$53,14,FALSE)),"")</f>
        <v/>
      </c>
      <c r="M66" s="181" t="str">
        <f>_xlfn.IFNA(IF(ISNA(VLOOKUP($T66,'申込一覧（男）'!$A$4:$X$53,15,FALSE)),VLOOKUP($T66,'申込一覧（女）'!$A$4:$AD$53,15,FALSE),VLOOKUP($T66,'申込一覧（男）'!$A$4:$X$53,15,FALSE)),"")</f>
        <v/>
      </c>
      <c r="N66" s="181" t="str">
        <f>_xlfn.IFNA(IF(ISNA(VLOOKUP($T66,'申込一覧（男）'!$A$4:$X$53,16,FALSE)),VLOOKUP($T66,'申込一覧（女）'!$A$4:$AD$53,16,FALSE),VLOOKUP($T66,'申込一覧（男）'!$A$4:$X$53,16,FALSE)),"")</f>
        <v/>
      </c>
      <c r="O66" s="181" t="str">
        <f>_xlfn.IFNA(IF(ISNA(VLOOKUP($T66,'申込一覧（男）'!$A$4:$X$53,17,FALSE)),VLOOKUP($T66,'申込一覧（女）'!$A$4:$AD$53,17,FALSE),VLOOKUP($T66,'申込一覧（男）'!$A$4:$X$53,17,FALSE)),"")</f>
        <v/>
      </c>
      <c r="P66" s="179" t="str">
        <f>_xlfn.IFNA(IF(ISNA(VLOOKUP($T66,'申込一覧（男）'!$A$4:$X$53,19,FALSE)),VLOOKUP($T66,'申込一覧（女）'!$A$4:$AD$53,19,FALSE),VLOOKUP($T66,'申込一覧（男）'!$A$4:$X$53,19,FALSE)),"")</f>
        <v/>
      </c>
      <c r="Q66" s="179" t="str">
        <f>_xlfn.IFNA(IF(ISNA(VLOOKUP($T66,'申込一覧（男）'!$A$4:$X$53,20,FALSE)),VLOOKUP($T66,'申込一覧（女）'!$A$4:$AD$53,20,FALSE),VLOOKUP($T66,'申込一覧（男）'!$A$4:$X$53,20,FALSE)),"")</f>
        <v/>
      </c>
      <c r="R66" s="179" t="str">
        <f>_xlfn.IFNA(IF(ISNA(VLOOKUP($T66,'申込一覧（男）'!$A$4:$X$53,21,FALSE)),VLOOKUP($T66,'申込一覧（女）'!$A$4:$AD$53,21,FALSE),VLOOKUP($T66,'申込一覧（男）'!$A$4:$X$53,21,FALSE)),"")</f>
        <v/>
      </c>
      <c r="S66" s="179" t="str">
        <f>_xlfn.IFNA(IF(ISNA(VLOOKUP($T66,'申込一覧（男）'!$A$4:$X$53,22,FALSE)),VLOOKUP($T66,'申込一覧（女）'!$A$4:$AD$53,22,FALSE),VLOOKUP($T66,'申込一覧（男）'!$A$4:$X$53,22,FALSE)),"")</f>
        <v/>
      </c>
      <c r="T66" s="180">
        <v>65</v>
      </c>
    </row>
    <row r="67" spans="1:20">
      <c r="A67" s="180">
        <f>出場証明書!A82</f>
        <v>66</v>
      </c>
      <c r="B67" s="180" t="str">
        <f>出場証明書!B82</f>
        <v/>
      </c>
      <c r="C67" s="180" t="str">
        <f>出場証明書!H82</f>
        <v/>
      </c>
      <c r="D67" s="181" t="str">
        <f>出場証明書!C82</f>
        <v/>
      </c>
      <c r="E67" s="181" t="str">
        <f>出場証明書!E82</f>
        <v/>
      </c>
      <c r="F67" s="180" t="str">
        <f>IF(C67="","",基本情報!$B$2)</f>
        <v/>
      </c>
      <c r="G67" s="181" t="str">
        <f>出場証明書!F82</f>
        <v/>
      </c>
      <c r="H67" s="180" t="str">
        <f>_xlfn.IFNA(IF(ISNA(VLOOKUP($T67,'申込一覧（男）'!$A$4:$X$53,10,FALSE)),VLOOKUP($T67,'申込一覧（女）'!$A$4:$AD$53,10,FALSE),VLOOKUP($T67,'申込一覧（男）'!$A$4:$X$53,10,FALSE)),"")</f>
        <v/>
      </c>
      <c r="I67" s="180" t="str">
        <f>_xlfn.IFNA(IF(ISNA(VLOOKUP($T67,'申込一覧（男）'!$A$4:$X$53,11,FALSE)),VLOOKUP($T67,'申込一覧（女）'!$A$4:$AD$53,11,FALSE),VLOOKUP($T67,'申込一覧（男）'!$A$4:$X$53,11,FALSE)),"")</f>
        <v/>
      </c>
      <c r="J67" s="181" t="str">
        <f>_xlfn.IFNA(IF(ISNA(VLOOKUP($T67,'申込一覧（男）'!$A$4:$X$53,12,FALSE)),VLOOKUP($T67,'申込一覧（女）'!$A$4:$AD$53,12,FALSE),VLOOKUP($T67,'申込一覧（男）'!$A$4:$X$53,12,FALSE)),"")</f>
        <v/>
      </c>
      <c r="K67" s="180" t="str">
        <f>_xlfn.IFNA(IF(ISNA(VLOOKUP($T67,'申込一覧（男）'!$A$4:$X$53,13,FALSE)),VLOOKUP($T67,'申込一覧（女）'!$A$4:$AD$53,13,FALSE),VLOOKUP($T67,'申込一覧（男）'!$A$4:$X$53,13,FALSE)),"")</f>
        <v/>
      </c>
      <c r="L67" s="181" t="str">
        <f>_xlfn.IFNA(IF(ISNA(VLOOKUP($T67,'申込一覧（男）'!$A$4:$X$53,14,FALSE)),VLOOKUP($T67,'申込一覧（女）'!$A$4:$AD$53,14,FALSE),VLOOKUP($T67,'申込一覧（男）'!$A$4:$X$53,14,FALSE)),"")</f>
        <v/>
      </c>
      <c r="M67" s="181" t="str">
        <f>_xlfn.IFNA(IF(ISNA(VLOOKUP($T67,'申込一覧（男）'!$A$4:$X$53,15,FALSE)),VLOOKUP($T67,'申込一覧（女）'!$A$4:$AD$53,15,FALSE),VLOOKUP($T67,'申込一覧（男）'!$A$4:$X$53,15,FALSE)),"")</f>
        <v/>
      </c>
      <c r="N67" s="181" t="str">
        <f>_xlfn.IFNA(IF(ISNA(VLOOKUP($T67,'申込一覧（男）'!$A$4:$X$53,16,FALSE)),VLOOKUP($T67,'申込一覧（女）'!$A$4:$AD$53,16,FALSE),VLOOKUP($T67,'申込一覧（男）'!$A$4:$X$53,16,FALSE)),"")</f>
        <v/>
      </c>
      <c r="O67" s="181" t="str">
        <f>_xlfn.IFNA(IF(ISNA(VLOOKUP($T67,'申込一覧（男）'!$A$4:$X$53,17,FALSE)),VLOOKUP($T67,'申込一覧（女）'!$A$4:$AD$53,17,FALSE),VLOOKUP($T67,'申込一覧（男）'!$A$4:$X$53,17,FALSE)),"")</f>
        <v/>
      </c>
      <c r="P67" s="179" t="str">
        <f>_xlfn.IFNA(IF(ISNA(VLOOKUP($T67,'申込一覧（男）'!$A$4:$X$53,19,FALSE)),VLOOKUP($T67,'申込一覧（女）'!$A$4:$AD$53,19,FALSE),VLOOKUP($T67,'申込一覧（男）'!$A$4:$X$53,19,FALSE)),"")</f>
        <v/>
      </c>
      <c r="Q67" s="179" t="str">
        <f>_xlfn.IFNA(IF(ISNA(VLOOKUP($T67,'申込一覧（男）'!$A$4:$X$53,20,FALSE)),VLOOKUP($T67,'申込一覧（女）'!$A$4:$AD$53,20,FALSE),VLOOKUP($T67,'申込一覧（男）'!$A$4:$X$53,20,FALSE)),"")</f>
        <v/>
      </c>
      <c r="R67" s="179" t="str">
        <f>_xlfn.IFNA(IF(ISNA(VLOOKUP($T67,'申込一覧（男）'!$A$4:$X$53,21,FALSE)),VLOOKUP($T67,'申込一覧（女）'!$A$4:$AD$53,21,FALSE),VLOOKUP($T67,'申込一覧（男）'!$A$4:$X$53,21,FALSE)),"")</f>
        <v/>
      </c>
      <c r="S67" s="179" t="str">
        <f>_xlfn.IFNA(IF(ISNA(VLOOKUP($T67,'申込一覧（男）'!$A$4:$X$53,22,FALSE)),VLOOKUP($T67,'申込一覧（女）'!$A$4:$AD$53,22,FALSE),VLOOKUP($T67,'申込一覧（男）'!$A$4:$X$53,22,FALSE)),"")</f>
        <v/>
      </c>
      <c r="T67" s="180">
        <v>66</v>
      </c>
    </row>
    <row r="68" spans="1:20">
      <c r="A68" s="180">
        <f>出場証明書!A83</f>
        <v>67</v>
      </c>
      <c r="B68" s="180" t="str">
        <f>出場証明書!B83</f>
        <v/>
      </c>
      <c r="C68" s="180" t="str">
        <f>出場証明書!H83</f>
        <v/>
      </c>
      <c r="D68" s="181" t="str">
        <f>出場証明書!C83</f>
        <v/>
      </c>
      <c r="E68" s="181" t="str">
        <f>出場証明書!E83</f>
        <v/>
      </c>
      <c r="F68" s="180" t="str">
        <f>IF(C68="","",基本情報!$B$2)</f>
        <v/>
      </c>
      <c r="G68" s="181" t="str">
        <f>出場証明書!F83</f>
        <v/>
      </c>
      <c r="H68" s="180" t="str">
        <f>_xlfn.IFNA(IF(ISNA(VLOOKUP($T68,'申込一覧（男）'!$A$4:$X$53,10,FALSE)),VLOOKUP($T68,'申込一覧（女）'!$A$4:$AD$53,10,FALSE),VLOOKUP($T68,'申込一覧（男）'!$A$4:$X$53,10,FALSE)),"")</f>
        <v/>
      </c>
      <c r="I68" s="180" t="str">
        <f>_xlfn.IFNA(IF(ISNA(VLOOKUP($T68,'申込一覧（男）'!$A$4:$X$53,11,FALSE)),VLOOKUP($T68,'申込一覧（女）'!$A$4:$AD$53,11,FALSE),VLOOKUP($T68,'申込一覧（男）'!$A$4:$X$53,11,FALSE)),"")</f>
        <v/>
      </c>
      <c r="J68" s="181" t="str">
        <f>_xlfn.IFNA(IF(ISNA(VLOOKUP($T68,'申込一覧（男）'!$A$4:$X$53,12,FALSE)),VLOOKUP($T68,'申込一覧（女）'!$A$4:$AD$53,12,FALSE),VLOOKUP($T68,'申込一覧（男）'!$A$4:$X$53,12,FALSE)),"")</f>
        <v/>
      </c>
      <c r="K68" s="180" t="str">
        <f>_xlfn.IFNA(IF(ISNA(VLOOKUP($T68,'申込一覧（男）'!$A$4:$X$53,13,FALSE)),VLOOKUP($T68,'申込一覧（女）'!$A$4:$AD$53,13,FALSE),VLOOKUP($T68,'申込一覧（男）'!$A$4:$X$53,13,FALSE)),"")</f>
        <v/>
      </c>
      <c r="L68" s="181" t="str">
        <f>_xlfn.IFNA(IF(ISNA(VLOOKUP($T68,'申込一覧（男）'!$A$4:$X$53,14,FALSE)),VLOOKUP($T68,'申込一覧（女）'!$A$4:$AD$53,14,FALSE),VLOOKUP($T68,'申込一覧（男）'!$A$4:$X$53,14,FALSE)),"")</f>
        <v/>
      </c>
      <c r="M68" s="181" t="str">
        <f>_xlfn.IFNA(IF(ISNA(VLOOKUP($T68,'申込一覧（男）'!$A$4:$X$53,15,FALSE)),VLOOKUP($T68,'申込一覧（女）'!$A$4:$AD$53,15,FALSE),VLOOKUP($T68,'申込一覧（男）'!$A$4:$X$53,15,FALSE)),"")</f>
        <v/>
      </c>
      <c r="N68" s="181" t="str">
        <f>_xlfn.IFNA(IF(ISNA(VLOOKUP($T68,'申込一覧（男）'!$A$4:$X$53,16,FALSE)),VLOOKUP($T68,'申込一覧（女）'!$A$4:$AD$53,16,FALSE),VLOOKUP($T68,'申込一覧（男）'!$A$4:$X$53,16,FALSE)),"")</f>
        <v/>
      </c>
      <c r="O68" s="181" t="str">
        <f>_xlfn.IFNA(IF(ISNA(VLOOKUP($T68,'申込一覧（男）'!$A$4:$X$53,17,FALSE)),VLOOKUP($T68,'申込一覧（女）'!$A$4:$AD$53,17,FALSE),VLOOKUP($T68,'申込一覧（男）'!$A$4:$X$53,17,FALSE)),"")</f>
        <v/>
      </c>
      <c r="P68" s="179" t="str">
        <f>_xlfn.IFNA(IF(ISNA(VLOOKUP($T68,'申込一覧（男）'!$A$4:$X$53,19,FALSE)),VLOOKUP($T68,'申込一覧（女）'!$A$4:$AD$53,19,FALSE),VLOOKUP($T68,'申込一覧（男）'!$A$4:$X$53,19,FALSE)),"")</f>
        <v/>
      </c>
      <c r="Q68" s="179" t="str">
        <f>_xlfn.IFNA(IF(ISNA(VLOOKUP($T68,'申込一覧（男）'!$A$4:$X$53,20,FALSE)),VLOOKUP($T68,'申込一覧（女）'!$A$4:$AD$53,20,FALSE),VLOOKUP($T68,'申込一覧（男）'!$A$4:$X$53,20,FALSE)),"")</f>
        <v/>
      </c>
      <c r="R68" s="179" t="str">
        <f>_xlfn.IFNA(IF(ISNA(VLOOKUP($T68,'申込一覧（男）'!$A$4:$X$53,21,FALSE)),VLOOKUP($T68,'申込一覧（女）'!$A$4:$AD$53,21,FALSE),VLOOKUP($T68,'申込一覧（男）'!$A$4:$X$53,21,FALSE)),"")</f>
        <v/>
      </c>
      <c r="S68" s="179" t="str">
        <f>_xlfn.IFNA(IF(ISNA(VLOOKUP($T68,'申込一覧（男）'!$A$4:$X$53,22,FALSE)),VLOOKUP($T68,'申込一覧（女）'!$A$4:$AD$53,22,FALSE),VLOOKUP($T68,'申込一覧（男）'!$A$4:$X$53,22,FALSE)),"")</f>
        <v/>
      </c>
      <c r="T68" s="180">
        <v>67</v>
      </c>
    </row>
    <row r="69" spans="1:20">
      <c r="A69" s="180">
        <f>出場証明書!A84</f>
        <v>68</v>
      </c>
      <c r="B69" s="180" t="str">
        <f>出場証明書!B84</f>
        <v/>
      </c>
      <c r="C69" s="180" t="str">
        <f>出場証明書!H84</f>
        <v/>
      </c>
      <c r="D69" s="181" t="str">
        <f>出場証明書!C84</f>
        <v/>
      </c>
      <c r="E69" s="181" t="str">
        <f>出場証明書!E84</f>
        <v/>
      </c>
      <c r="F69" s="180" t="str">
        <f>IF(C69="","",基本情報!$B$2)</f>
        <v/>
      </c>
      <c r="G69" s="181" t="str">
        <f>出場証明書!F84</f>
        <v/>
      </c>
      <c r="H69" s="180" t="str">
        <f>_xlfn.IFNA(IF(ISNA(VLOOKUP($T69,'申込一覧（男）'!$A$4:$X$53,10,FALSE)),VLOOKUP($T69,'申込一覧（女）'!$A$4:$AD$53,10,FALSE),VLOOKUP($T69,'申込一覧（男）'!$A$4:$X$53,10,FALSE)),"")</f>
        <v/>
      </c>
      <c r="I69" s="180" t="str">
        <f>_xlfn.IFNA(IF(ISNA(VLOOKUP($T69,'申込一覧（男）'!$A$4:$X$53,11,FALSE)),VLOOKUP($T69,'申込一覧（女）'!$A$4:$AD$53,11,FALSE),VLOOKUP($T69,'申込一覧（男）'!$A$4:$X$53,11,FALSE)),"")</f>
        <v/>
      </c>
      <c r="J69" s="181" t="str">
        <f>_xlfn.IFNA(IF(ISNA(VLOOKUP($T69,'申込一覧（男）'!$A$4:$X$53,12,FALSE)),VLOOKUP($T69,'申込一覧（女）'!$A$4:$AD$53,12,FALSE),VLOOKUP($T69,'申込一覧（男）'!$A$4:$X$53,12,FALSE)),"")</f>
        <v/>
      </c>
      <c r="K69" s="180" t="str">
        <f>_xlfn.IFNA(IF(ISNA(VLOOKUP($T69,'申込一覧（男）'!$A$4:$X$53,13,FALSE)),VLOOKUP($T69,'申込一覧（女）'!$A$4:$AD$53,13,FALSE),VLOOKUP($T69,'申込一覧（男）'!$A$4:$X$53,13,FALSE)),"")</f>
        <v/>
      </c>
      <c r="L69" s="181" t="str">
        <f>_xlfn.IFNA(IF(ISNA(VLOOKUP($T69,'申込一覧（男）'!$A$4:$X$53,14,FALSE)),VLOOKUP($T69,'申込一覧（女）'!$A$4:$AD$53,14,FALSE),VLOOKUP($T69,'申込一覧（男）'!$A$4:$X$53,14,FALSE)),"")</f>
        <v/>
      </c>
      <c r="M69" s="181" t="str">
        <f>_xlfn.IFNA(IF(ISNA(VLOOKUP($T69,'申込一覧（男）'!$A$4:$X$53,15,FALSE)),VLOOKUP($T69,'申込一覧（女）'!$A$4:$AD$53,15,FALSE),VLOOKUP($T69,'申込一覧（男）'!$A$4:$X$53,15,FALSE)),"")</f>
        <v/>
      </c>
      <c r="N69" s="181" t="str">
        <f>_xlfn.IFNA(IF(ISNA(VLOOKUP($T69,'申込一覧（男）'!$A$4:$X$53,16,FALSE)),VLOOKUP($T69,'申込一覧（女）'!$A$4:$AD$53,16,FALSE),VLOOKUP($T69,'申込一覧（男）'!$A$4:$X$53,16,FALSE)),"")</f>
        <v/>
      </c>
      <c r="O69" s="181" t="str">
        <f>_xlfn.IFNA(IF(ISNA(VLOOKUP($T69,'申込一覧（男）'!$A$4:$X$53,17,FALSE)),VLOOKUP($T69,'申込一覧（女）'!$A$4:$AD$53,17,FALSE),VLOOKUP($T69,'申込一覧（男）'!$A$4:$X$53,17,FALSE)),"")</f>
        <v/>
      </c>
      <c r="P69" s="179" t="str">
        <f>_xlfn.IFNA(IF(ISNA(VLOOKUP($T69,'申込一覧（男）'!$A$4:$X$53,19,FALSE)),VLOOKUP($T69,'申込一覧（女）'!$A$4:$AD$53,19,FALSE),VLOOKUP($T69,'申込一覧（男）'!$A$4:$X$53,19,FALSE)),"")</f>
        <v/>
      </c>
      <c r="Q69" s="179" t="str">
        <f>_xlfn.IFNA(IF(ISNA(VLOOKUP($T69,'申込一覧（男）'!$A$4:$X$53,20,FALSE)),VLOOKUP($T69,'申込一覧（女）'!$A$4:$AD$53,20,FALSE),VLOOKUP($T69,'申込一覧（男）'!$A$4:$X$53,20,FALSE)),"")</f>
        <v/>
      </c>
      <c r="R69" s="179" t="str">
        <f>_xlfn.IFNA(IF(ISNA(VLOOKUP($T69,'申込一覧（男）'!$A$4:$X$53,21,FALSE)),VLOOKUP($T69,'申込一覧（女）'!$A$4:$AD$53,21,FALSE),VLOOKUP($T69,'申込一覧（男）'!$A$4:$X$53,21,FALSE)),"")</f>
        <v/>
      </c>
      <c r="S69" s="179" t="str">
        <f>_xlfn.IFNA(IF(ISNA(VLOOKUP($T69,'申込一覧（男）'!$A$4:$X$53,22,FALSE)),VLOOKUP($T69,'申込一覧（女）'!$A$4:$AD$53,22,FALSE),VLOOKUP($T69,'申込一覧（男）'!$A$4:$X$53,22,FALSE)),"")</f>
        <v/>
      </c>
      <c r="T69" s="180">
        <v>68</v>
      </c>
    </row>
    <row r="70" spans="1:20">
      <c r="A70" s="180">
        <f>出場証明書!A85</f>
        <v>69</v>
      </c>
      <c r="B70" s="180" t="str">
        <f>出場証明書!B85</f>
        <v/>
      </c>
      <c r="C70" s="180" t="str">
        <f>出場証明書!H85</f>
        <v/>
      </c>
      <c r="D70" s="181" t="str">
        <f>出場証明書!C85</f>
        <v/>
      </c>
      <c r="E70" s="181" t="str">
        <f>出場証明書!E85</f>
        <v/>
      </c>
      <c r="F70" s="180" t="str">
        <f>IF(C70="","",基本情報!$B$2)</f>
        <v/>
      </c>
      <c r="G70" s="181" t="str">
        <f>出場証明書!F85</f>
        <v/>
      </c>
      <c r="H70" s="180" t="str">
        <f>_xlfn.IFNA(IF(ISNA(VLOOKUP($T70,'申込一覧（男）'!$A$4:$X$53,10,FALSE)),VLOOKUP($T70,'申込一覧（女）'!$A$4:$AD$53,10,FALSE),VLOOKUP($T70,'申込一覧（男）'!$A$4:$X$53,10,FALSE)),"")</f>
        <v/>
      </c>
      <c r="I70" s="180" t="str">
        <f>_xlfn.IFNA(IF(ISNA(VLOOKUP($T70,'申込一覧（男）'!$A$4:$X$53,11,FALSE)),VLOOKUP($T70,'申込一覧（女）'!$A$4:$AD$53,11,FALSE),VLOOKUP($T70,'申込一覧（男）'!$A$4:$X$53,11,FALSE)),"")</f>
        <v/>
      </c>
      <c r="J70" s="181" t="str">
        <f>_xlfn.IFNA(IF(ISNA(VLOOKUP($T70,'申込一覧（男）'!$A$4:$X$53,12,FALSE)),VLOOKUP($T70,'申込一覧（女）'!$A$4:$AD$53,12,FALSE),VLOOKUP($T70,'申込一覧（男）'!$A$4:$X$53,12,FALSE)),"")</f>
        <v/>
      </c>
      <c r="K70" s="180" t="str">
        <f>_xlfn.IFNA(IF(ISNA(VLOOKUP($T70,'申込一覧（男）'!$A$4:$X$53,13,FALSE)),VLOOKUP($T70,'申込一覧（女）'!$A$4:$AD$53,13,FALSE),VLOOKUP($T70,'申込一覧（男）'!$A$4:$X$53,13,FALSE)),"")</f>
        <v/>
      </c>
      <c r="L70" s="181" t="str">
        <f>_xlfn.IFNA(IF(ISNA(VLOOKUP($T70,'申込一覧（男）'!$A$4:$X$53,14,FALSE)),VLOOKUP($T70,'申込一覧（女）'!$A$4:$AD$53,14,FALSE),VLOOKUP($T70,'申込一覧（男）'!$A$4:$X$53,14,FALSE)),"")</f>
        <v/>
      </c>
      <c r="M70" s="181" t="str">
        <f>_xlfn.IFNA(IF(ISNA(VLOOKUP($T70,'申込一覧（男）'!$A$4:$X$53,15,FALSE)),VLOOKUP($T70,'申込一覧（女）'!$A$4:$AD$53,15,FALSE),VLOOKUP($T70,'申込一覧（男）'!$A$4:$X$53,15,FALSE)),"")</f>
        <v/>
      </c>
      <c r="N70" s="181" t="str">
        <f>_xlfn.IFNA(IF(ISNA(VLOOKUP($T70,'申込一覧（男）'!$A$4:$X$53,16,FALSE)),VLOOKUP($T70,'申込一覧（女）'!$A$4:$AD$53,16,FALSE),VLOOKUP($T70,'申込一覧（男）'!$A$4:$X$53,16,FALSE)),"")</f>
        <v/>
      </c>
      <c r="O70" s="181" t="str">
        <f>_xlfn.IFNA(IF(ISNA(VLOOKUP($T70,'申込一覧（男）'!$A$4:$X$53,17,FALSE)),VLOOKUP($T70,'申込一覧（女）'!$A$4:$AD$53,17,FALSE),VLOOKUP($T70,'申込一覧（男）'!$A$4:$X$53,17,FALSE)),"")</f>
        <v/>
      </c>
      <c r="P70" s="179" t="str">
        <f>_xlfn.IFNA(IF(ISNA(VLOOKUP($T70,'申込一覧（男）'!$A$4:$X$53,19,FALSE)),VLOOKUP($T70,'申込一覧（女）'!$A$4:$AD$53,19,FALSE),VLOOKUP($T70,'申込一覧（男）'!$A$4:$X$53,19,FALSE)),"")</f>
        <v/>
      </c>
      <c r="Q70" s="179" t="str">
        <f>_xlfn.IFNA(IF(ISNA(VLOOKUP($T70,'申込一覧（男）'!$A$4:$X$53,20,FALSE)),VLOOKUP($T70,'申込一覧（女）'!$A$4:$AD$53,20,FALSE),VLOOKUP($T70,'申込一覧（男）'!$A$4:$X$53,20,FALSE)),"")</f>
        <v/>
      </c>
      <c r="R70" s="179" t="str">
        <f>_xlfn.IFNA(IF(ISNA(VLOOKUP($T70,'申込一覧（男）'!$A$4:$X$53,21,FALSE)),VLOOKUP($T70,'申込一覧（女）'!$A$4:$AD$53,21,FALSE),VLOOKUP($T70,'申込一覧（男）'!$A$4:$X$53,21,FALSE)),"")</f>
        <v/>
      </c>
      <c r="S70" s="179" t="str">
        <f>_xlfn.IFNA(IF(ISNA(VLOOKUP($T70,'申込一覧（男）'!$A$4:$X$53,22,FALSE)),VLOOKUP($T70,'申込一覧（女）'!$A$4:$AD$53,22,FALSE),VLOOKUP($T70,'申込一覧（男）'!$A$4:$X$53,22,FALSE)),"")</f>
        <v/>
      </c>
      <c r="T70" s="180">
        <v>69</v>
      </c>
    </row>
    <row r="71" spans="1:20">
      <c r="A71" s="180">
        <f>出場証明書!A86</f>
        <v>70</v>
      </c>
      <c r="B71" s="180" t="str">
        <f>出場証明書!B86</f>
        <v/>
      </c>
      <c r="C71" s="180" t="str">
        <f>出場証明書!H86</f>
        <v/>
      </c>
      <c r="D71" s="181" t="str">
        <f>出場証明書!C86</f>
        <v/>
      </c>
      <c r="E71" s="181" t="str">
        <f>出場証明書!E86</f>
        <v/>
      </c>
      <c r="F71" s="180" t="str">
        <f>IF(C71="","",基本情報!$B$2)</f>
        <v/>
      </c>
      <c r="G71" s="181" t="str">
        <f>出場証明書!F86</f>
        <v/>
      </c>
      <c r="H71" s="180" t="str">
        <f>_xlfn.IFNA(IF(ISNA(VLOOKUP($T71,'申込一覧（男）'!$A$4:$X$53,10,FALSE)),VLOOKUP($T71,'申込一覧（女）'!$A$4:$AD$53,10,FALSE),VLOOKUP($T71,'申込一覧（男）'!$A$4:$X$53,10,FALSE)),"")</f>
        <v/>
      </c>
      <c r="I71" s="180" t="str">
        <f>_xlfn.IFNA(IF(ISNA(VLOOKUP($T71,'申込一覧（男）'!$A$4:$X$53,11,FALSE)),VLOOKUP($T71,'申込一覧（女）'!$A$4:$AD$53,11,FALSE),VLOOKUP($T71,'申込一覧（男）'!$A$4:$X$53,11,FALSE)),"")</f>
        <v/>
      </c>
      <c r="J71" s="181" t="str">
        <f>_xlfn.IFNA(IF(ISNA(VLOOKUP($T71,'申込一覧（男）'!$A$4:$X$53,12,FALSE)),VLOOKUP($T71,'申込一覧（女）'!$A$4:$AD$53,12,FALSE),VLOOKUP($T71,'申込一覧（男）'!$A$4:$X$53,12,FALSE)),"")</f>
        <v/>
      </c>
      <c r="K71" s="180" t="str">
        <f>_xlfn.IFNA(IF(ISNA(VLOOKUP($T71,'申込一覧（男）'!$A$4:$X$53,13,FALSE)),VLOOKUP($T71,'申込一覧（女）'!$A$4:$AD$53,13,FALSE),VLOOKUP($T71,'申込一覧（男）'!$A$4:$X$53,13,FALSE)),"")</f>
        <v/>
      </c>
      <c r="L71" s="181" t="str">
        <f>_xlfn.IFNA(IF(ISNA(VLOOKUP($T71,'申込一覧（男）'!$A$4:$X$53,14,FALSE)),VLOOKUP($T71,'申込一覧（女）'!$A$4:$AD$53,14,FALSE),VLOOKUP($T71,'申込一覧（男）'!$A$4:$X$53,14,FALSE)),"")</f>
        <v/>
      </c>
      <c r="M71" s="181" t="str">
        <f>_xlfn.IFNA(IF(ISNA(VLOOKUP($T71,'申込一覧（男）'!$A$4:$X$53,15,FALSE)),VLOOKUP($T71,'申込一覧（女）'!$A$4:$AD$53,15,FALSE),VLOOKUP($T71,'申込一覧（男）'!$A$4:$X$53,15,FALSE)),"")</f>
        <v/>
      </c>
      <c r="N71" s="181" t="str">
        <f>_xlfn.IFNA(IF(ISNA(VLOOKUP($T71,'申込一覧（男）'!$A$4:$X$53,16,FALSE)),VLOOKUP($T71,'申込一覧（女）'!$A$4:$AD$53,16,FALSE),VLOOKUP($T71,'申込一覧（男）'!$A$4:$X$53,16,FALSE)),"")</f>
        <v/>
      </c>
      <c r="O71" s="181" t="str">
        <f>_xlfn.IFNA(IF(ISNA(VLOOKUP($T71,'申込一覧（男）'!$A$4:$X$53,17,FALSE)),VLOOKUP($T71,'申込一覧（女）'!$A$4:$AD$53,17,FALSE),VLOOKUP($T71,'申込一覧（男）'!$A$4:$X$53,17,FALSE)),"")</f>
        <v/>
      </c>
      <c r="P71" s="179" t="str">
        <f>_xlfn.IFNA(IF(ISNA(VLOOKUP($T71,'申込一覧（男）'!$A$4:$X$53,19,FALSE)),VLOOKUP($T71,'申込一覧（女）'!$A$4:$AD$53,19,FALSE),VLOOKUP($T71,'申込一覧（男）'!$A$4:$X$53,19,FALSE)),"")</f>
        <v/>
      </c>
      <c r="Q71" s="179" t="str">
        <f>_xlfn.IFNA(IF(ISNA(VLOOKUP($T71,'申込一覧（男）'!$A$4:$X$53,20,FALSE)),VLOOKUP($T71,'申込一覧（女）'!$A$4:$AD$53,20,FALSE),VLOOKUP($T71,'申込一覧（男）'!$A$4:$X$53,20,FALSE)),"")</f>
        <v/>
      </c>
      <c r="R71" s="179" t="str">
        <f>_xlfn.IFNA(IF(ISNA(VLOOKUP($T71,'申込一覧（男）'!$A$4:$X$53,21,FALSE)),VLOOKUP($T71,'申込一覧（女）'!$A$4:$AD$53,21,FALSE),VLOOKUP($T71,'申込一覧（男）'!$A$4:$X$53,21,FALSE)),"")</f>
        <v/>
      </c>
      <c r="S71" s="179" t="str">
        <f>_xlfn.IFNA(IF(ISNA(VLOOKUP($T71,'申込一覧（男）'!$A$4:$X$53,22,FALSE)),VLOOKUP($T71,'申込一覧（女）'!$A$4:$AD$53,22,FALSE),VLOOKUP($T71,'申込一覧（男）'!$A$4:$X$53,22,FALSE)),"")</f>
        <v/>
      </c>
      <c r="T71" s="180">
        <v>70</v>
      </c>
    </row>
    <row r="72" spans="1:20">
      <c r="A72" s="180">
        <f>出場証明書!A87</f>
        <v>71</v>
      </c>
      <c r="B72" s="180" t="str">
        <f>出場証明書!B87</f>
        <v/>
      </c>
      <c r="C72" s="180" t="str">
        <f>出場証明書!H87</f>
        <v/>
      </c>
      <c r="D72" s="181" t="str">
        <f>出場証明書!C87</f>
        <v/>
      </c>
      <c r="E72" s="181" t="str">
        <f>出場証明書!E87</f>
        <v/>
      </c>
      <c r="F72" s="180" t="str">
        <f>IF(C72="","",基本情報!$B$2)</f>
        <v/>
      </c>
      <c r="G72" s="181" t="str">
        <f>出場証明書!F87</f>
        <v/>
      </c>
      <c r="H72" s="180" t="str">
        <f>_xlfn.IFNA(IF(ISNA(VLOOKUP($T72,'申込一覧（男）'!$A$4:$X$53,10,FALSE)),VLOOKUP($T72,'申込一覧（女）'!$A$4:$AD$53,10,FALSE),VLOOKUP($T72,'申込一覧（男）'!$A$4:$X$53,10,FALSE)),"")</f>
        <v/>
      </c>
      <c r="I72" s="180" t="str">
        <f>_xlfn.IFNA(IF(ISNA(VLOOKUP($T72,'申込一覧（男）'!$A$4:$X$53,11,FALSE)),VLOOKUP($T72,'申込一覧（女）'!$A$4:$AD$53,11,FALSE),VLOOKUP($T72,'申込一覧（男）'!$A$4:$X$53,11,FALSE)),"")</f>
        <v/>
      </c>
      <c r="J72" s="181" t="str">
        <f>_xlfn.IFNA(IF(ISNA(VLOOKUP($T72,'申込一覧（男）'!$A$4:$X$53,12,FALSE)),VLOOKUP($T72,'申込一覧（女）'!$A$4:$AD$53,12,FALSE),VLOOKUP($T72,'申込一覧（男）'!$A$4:$X$53,12,FALSE)),"")</f>
        <v/>
      </c>
      <c r="K72" s="180" t="str">
        <f>_xlfn.IFNA(IF(ISNA(VLOOKUP($T72,'申込一覧（男）'!$A$4:$X$53,13,FALSE)),VLOOKUP($T72,'申込一覧（女）'!$A$4:$AD$53,13,FALSE),VLOOKUP($T72,'申込一覧（男）'!$A$4:$X$53,13,FALSE)),"")</f>
        <v/>
      </c>
      <c r="L72" s="181" t="str">
        <f>_xlfn.IFNA(IF(ISNA(VLOOKUP($T72,'申込一覧（男）'!$A$4:$X$53,14,FALSE)),VLOOKUP($T72,'申込一覧（女）'!$A$4:$AD$53,14,FALSE),VLOOKUP($T72,'申込一覧（男）'!$A$4:$X$53,14,FALSE)),"")</f>
        <v/>
      </c>
      <c r="M72" s="181" t="str">
        <f>_xlfn.IFNA(IF(ISNA(VLOOKUP($T72,'申込一覧（男）'!$A$4:$X$53,15,FALSE)),VLOOKUP($T72,'申込一覧（女）'!$A$4:$AD$53,15,FALSE),VLOOKUP($T72,'申込一覧（男）'!$A$4:$X$53,15,FALSE)),"")</f>
        <v/>
      </c>
      <c r="N72" s="181" t="str">
        <f>_xlfn.IFNA(IF(ISNA(VLOOKUP($T72,'申込一覧（男）'!$A$4:$X$53,16,FALSE)),VLOOKUP($T72,'申込一覧（女）'!$A$4:$AD$53,16,FALSE),VLOOKUP($T72,'申込一覧（男）'!$A$4:$X$53,16,FALSE)),"")</f>
        <v/>
      </c>
      <c r="O72" s="181" t="str">
        <f>_xlfn.IFNA(IF(ISNA(VLOOKUP($T72,'申込一覧（男）'!$A$4:$X$53,17,FALSE)),VLOOKUP($T72,'申込一覧（女）'!$A$4:$AD$53,17,FALSE),VLOOKUP($T72,'申込一覧（男）'!$A$4:$X$53,17,FALSE)),"")</f>
        <v/>
      </c>
      <c r="P72" s="179" t="str">
        <f>_xlfn.IFNA(IF(ISNA(VLOOKUP($T72,'申込一覧（男）'!$A$4:$X$53,19,FALSE)),VLOOKUP($T72,'申込一覧（女）'!$A$4:$AD$53,19,FALSE),VLOOKUP($T72,'申込一覧（男）'!$A$4:$X$53,19,FALSE)),"")</f>
        <v/>
      </c>
      <c r="Q72" s="179" t="str">
        <f>_xlfn.IFNA(IF(ISNA(VLOOKUP($T72,'申込一覧（男）'!$A$4:$X$53,20,FALSE)),VLOOKUP($T72,'申込一覧（女）'!$A$4:$AD$53,20,FALSE),VLOOKUP($T72,'申込一覧（男）'!$A$4:$X$53,20,FALSE)),"")</f>
        <v/>
      </c>
      <c r="R72" s="179" t="str">
        <f>_xlfn.IFNA(IF(ISNA(VLOOKUP($T72,'申込一覧（男）'!$A$4:$X$53,21,FALSE)),VLOOKUP($T72,'申込一覧（女）'!$A$4:$AD$53,21,FALSE),VLOOKUP($T72,'申込一覧（男）'!$A$4:$X$53,21,FALSE)),"")</f>
        <v/>
      </c>
      <c r="S72" s="179" t="str">
        <f>_xlfn.IFNA(IF(ISNA(VLOOKUP($T72,'申込一覧（男）'!$A$4:$X$53,22,FALSE)),VLOOKUP($T72,'申込一覧（女）'!$A$4:$AD$53,22,FALSE),VLOOKUP($T72,'申込一覧（男）'!$A$4:$X$53,22,FALSE)),"")</f>
        <v/>
      </c>
      <c r="T72" s="180">
        <v>71</v>
      </c>
    </row>
    <row r="73" spans="1:20">
      <c r="A73" s="180">
        <f>出場証明書!A88</f>
        <v>72</v>
      </c>
      <c r="B73" s="180" t="str">
        <f>出場証明書!B88</f>
        <v/>
      </c>
      <c r="C73" s="180" t="str">
        <f>出場証明書!H88</f>
        <v/>
      </c>
      <c r="D73" s="181" t="str">
        <f>出場証明書!C88</f>
        <v/>
      </c>
      <c r="E73" s="181" t="str">
        <f>出場証明書!E88</f>
        <v/>
      </c>
      <c r="F73" s="180" t="str">
        <f>IF(C73="","",基本情報!$B$2)</f>
        <v/>
      </c>
      <c r="G73" s="181" t="str">
        <f>出場証明書!F88</f>
        <v/>
      </c>
      <c r="H73" s="180" t="str">
        <f>_xlfn.IFNA(IF(ISNA(VLOOKUP($T73,'申込一覧（男）'!$A$4:$X$53,10,FALSE)),VLOOKUP($T73,'申込一覧（女）'!$A$4:$AD$53,10,FALSE),VLOOKUP($T73,'申込一覧（男）'!$A$4:$X$53,10,FALSE)),"")</f>
        <v/>
      </c>
      <c r="I73" s="180" t="str">
        <f>_xlfn.IFNA(IF(ISNA(VLOOKUP($T73,'申込一覧（男）'!$A$4:$X$53,11,FALSE)),VLOOKUP($T73,'申込一覧（女）'!$A$4:$AD$53,11,FALSE),VLOOKUP($T73,'申込一覧（男）'!$A$4:$X$53,11,FALSE)),"")</f>
        <v/>
      </c>
      <c r="J73" s="181" t="str">
        <f>_xlfn.IFNA(IF(ISNA(VLOOKUP($T73,'申込一覧（男）'!$A$4:$X$53,12,FALSE)),VLOOKUP($T73,'申込一覧（女）'!$A$4:$AD$53,12,FALSE),VLOOKUP($T73,'申込一覧（男）'!$A$4:$X$53,12,FALSE)),"")</f>
        <v/>
      </c>
      <c r="K73" s="180" t="str">
        <f>_xlfn.IFNA(IF(ISNA(VLOOKUP($T73,'申込一覧（男）'!$A$4:$X$53,13,FALSE)),VLOOKUP($T73,'申込一覧（女）'!$A$4:$AD$53,13,FALSE),VLOOKUP($T73,'申込一覧（男）'!$A$4:$X$53,13,FALSE)),"")</f>
        <v/>
      </c>
      <c r="L73" s="181" t="str">
        <f>_xlfn.IFNA(IF(ISNA(VLOOKUP($T73,'申込一覧（男）'!$A$4:$X$53,14,FALSE)),VLOOKUP($T73,'申込一覧（女）'!$A$4:$AD$53,14,FALSE),VLOOKUP($T73,'申込一覧（男）'!$A$4:$X$53,14,FALSE)),"")</f>
        <v/>
      </c>
      <c r="M73" s="181" t="str">
        <f>_xlfn.IFNA(IF(ISNA(VLOOKUP($T73,'申込一覧（男）'!$A$4:$X$53,15,FALSE)),VLOOKUP($T73,'申込一覧（女）'!$A$4:$AD$53,15,FALSE),VLOOKUP($T73,'申込一覧（男）'!$A$4:$X$53,15,FALSE)),"")</f>
        <v/>
      </c>
      <c r="N73" s="181" t="str">
        <f>_xlfn.IFNA(IF(ISNA(VLOOKUP($T73,'申込一覧（男）'!$A$4:$X$53,16,FALSE)),VLOOKUP($T73,'申込一覧（女）'!$A$4:$AD$53,16,FALSE),VLOOKUP($T73,'申込一覧（男）'!$A$4:$X$53,16,FALSE)),"")</f>
        <v/>
      </c>
      <c r="O73" s="181" t="str">
        <f>_xlfn.IFNA(IF(ISNA(VLOOKUP($T73,'申込一覧（男）'!$A$4:$X$53,17,FALSE)),VLOOKUP($T73,'申込一覧（女）'!$A$4:$AD$53,17,FALSE),VLOOKUP($T73,'申込一覧（男）'!$A$4:$X$53,17,FALSE)),"")</f>
        <v/>
      </c>
      <c r="P73" s="179" t="str">
        <f>_xlfn.IFNA(IF(ISNA(VLOOKUP($T73,'申込一覧（男）'!$A$4:$X$53,19,FALSE)),VLOOKUP($T73,'申込一覧（女）'!$A$4:$AD$53,19,FALSE),VLOOKUP($T73,'申込一覧（男）'!$A$4:$X$53,19,FALSE)),"")</f>
        <v/>
      </c>
      <c r="Q73" s="179" t="str">
        <f>_xlfn.IFNA(IF(ISNA(VLOOKUP($T73,'申込一覧（男）'!$A$4:$X$53,20,FALSE)),VLOOKUP($T73,'申込一覧（女）'!$A$4:$AD$53,20,FALSE),VLOOKUP($T73,'申込一覧（男）'!$A$4:$X$53,20,FALSE)),"")</f>
        <v/>
      </c>
      <c r="R73" s="179" t="str">
        <f>_xlfn.IFNA(IF(ISNA(VLOOKUP($T73,'申込一覧（男）'!$A$4:$X$53,21,FALSE)),VLOOKUP($T73,'申込一覧（女）'!$A$4:$AD$53,21,FALSE),VLOOKUP($T73,'申込一覧（男）'!$A$4:$X$53,21,FALSE)),"")</f>
        <v/>
      </c>
      <c r="S73" s="179" t="str">
        <f>_xlfn.IFNA(IF(ISNA(VLOOKUP($T73,'申込一覧（男）'!$A$4:$X$53,22,FALSE)),VLOOKUP($T73,'申込一覧（女）'!$A$4:$AD$53,22,FALSE),VLOOKUP($T73,'申込一覧（男）'!$A$4:$X$53,22,FALSE)),"")</f>
        <v/>
      </c>
      <c r="T73" s="180">
        <v>72</v>
      </c>
    </row>
    <row r="74" spans="1:20">
      <c r="A74" s="180">
        <f>出場証明書!A89</f>
        <v>73</v>
      </c>
      <c r="B74" s="180" t="str">
        <f>出場証明書!B89</f>
        <v/>
      </c>
      <c r="C74" s="180" t="str">
        <f>出場証明書!H89</f>
        <v/>
      </c>
      <c r="D74" s="181" t="str">
        <f>出場証明書!C89</f>
        <v/>
      </c>
      <c r="E74" s="181" t="str">
        <f>出場証明書!E89</f>
        <v/>
      </c>
      <c r="F74" s="180" t="str">
        <f>IF(C74="","",基本情報!$B$2)</f>
        <v/>
      </c>
      <c r="G74" s="181" t="str">
        <f>出場証明書!F89</f>
        <v/>
      </c>
      <c r="H74" s="180" t="str">
        <f>_xlfn.IFNA(IF(ISNA(VLOOKUP($T74,'申込一覧（男）'!$A$4:$X$53,10,FALSE)),VLOOKUP($T74,'申込一覧（女）'!$A$4:$AD$53,10,FALSE),VLOOKUP($T74,'申込一覧（男）'!$A$4:$X$53,10,FALSE)),"")</f>
        <v/>
      </c>
      <c r="I74" s="180" t="str">
        <f>_xlfn.IFNA(IF(ISNA(VLOOKUP($T74,'申込一覧（男）'!$A$4:$X$53,11,FALSE)),VLOOKUP($T74,'申込一覧（女）'!$A$4:$AD$53,11,FALSE),VLOOKUP($T74,'申込一覧（男）'!$A$4:$X$53,11,FALSE)),"")</f>
        <v/>
      </c>
      <c r="J74" s="181" t="str">
        <f>_xlfn.IFNA(IF(ISNA(VLOOKUP($T74,'申込一覧（男）'!$A$4:$X$53,12,FALSE)),VLOOKUP($T74,'申込一覧（女）'!$A$4:$AD$53,12,FALSE),VLOOKUP($T74,'申込一覧（男）'!$A$4:$X$53,12,FALSE)),"")</f>
        <v/>
      </c>
      <c r="K74" s="180" t="str">
        <f>_xlfn.IFNA(IF(ISNA(VLOOKUP($T74,'申込一覧（男）'!$A$4:$X$53,13,FALSE)),VLOOKUP($T74,'申込一覧（女）'!$A$4:$AD$53,13,FALSE),VLOOKUP($T74,'申込一覧（男）'!$A$4:$X$53,13,FALSE)),"")</f>
        <v/>
      </c>
      <c r="L74" s="181" t="str">
        <f>_xlfn.IFNA(IF(ISNA(VLOOKUP($T74,'申込一覧（男）'!$A$4:$X$53,14,FALSE)),VLOOKUP($T74,'申込一覧（女）'!$A$4:$AD$53,14,FALSE),VLOOKUP($T74,'申込一覧（男）'!$A$4:$X$53,14,FALSE)),"")</f>
        <v/>
      </c>
      <c r="M74" s="181" t="str">
        <f>_xlfn.IFNA(IF(ISNA(VLOOKUP($T74,'申込一覧（男）'!$A$4:$X$53,15,FALSE)),VLOOKUP($T74,'申込一覧（女）'!$A$4:$AD$53,15,FALSE),VLOOKUP($T74,'申込一覧（男）'!$A$4:$X$53,15,FALSE)),"")</f>
        <v/>
      </c>
      <c r="N74" s="181" t="str">
        <f>_xlfn.IFNA(IF(ISNA(VLOOKUP($T74,'申込一覧（男）'!$A$4:$X$53,16,FALSE)),VLOOKUP($T74,'申込一覧（女）'!$A$4:$AD$53,16,FALSE),VLOOKUP($T74,'申込一覧（男）'!$A$4:$X$53,16,FALSE)),"")</f>
        <v/>
      </c>
      <c r="O74" s="181" t="str">
        <f>_xlfn.IFNA(IF(ISNA(VLOOKUP($T74,'申込一覧（男）'!$A$4:$X$53,17,FALSE)),VLOOKUP($T74,'申込一覧（女）'!$A$4:$AD$53,17,FALSE),VLOOKUP($T74,'申込一覧（男）'!$A$4:$X$53,17,FALSE)),"")</f>
        <v/>
      </c>
      <c r="P74" s="179" t="str">
        <f>_xlfn.IFNA(IF(ISNA(VLOOKUP($T74,'申込一覧（男）'!$A$4:$X$53,19,FALSE)),VLOOKUP($T74,'申込一覧（女）'!$A$4:$AD$53,19,FALSE),VLOOKUP($T74,'申込一覧（男）'!$A$4:$X$53,19,FALSE)),"")</f>
        <v/>
      </c>
      <c r="Q74" s="179" t="str">
        <f>_xlfn.IFNA(IF(ISNA(VLOOKUP($T74,'申込一覧（男）'!$A$4:$X$53,20,FALSE)),VLOOKUP($T74,'申込一覧（女）'!$A$4:$AD$53,20,FALSE),VLOOKUP($T74,'申込一覧（男）'!$A$4:$X$53,20,FALSE)),"")</f>
        <v/>
      </c>
      <c r="R74" s="179" t="str">
        <f>_xlfn.IFNA(IF(ISNA(VLOOKUP($T74,'申込一覧（男）'!$A$4:$X$53,21,FALSE)),VLOOKUP($T74,'申込一覧（女）'!$A$4:$AD$53,21,FALSE),VLOOKUP($T74,'申込一覧（男）'!$A$4:$X$53,21,FALSE)),"")</f>
        <v/>
      </c>
      <c r="S74" s="179" t="str">
        <f>_xlfn.IFNA(IF(ISNA(VLOOKUP($T74,'申込一覧（男）'!$A$4:$X$53,22,FALSE)),VLOOKUP($T74,'申込一覧（女）'!$A$4:$AD$53,22,FALSE),VLOOKUP($T74,'申込一覧（男）'!$A$4:$X$53,22,FALSE)),"")</f>
        <v/>
      </c>
      <c r="T74" s="180">
        <v>73</v>
      </c>
    </row>
    <row r="75" spans="1:20">
      <c r="A75" s="180">
        <f>出場証明書!A90</f>
        <v>74</v>
      </c>
      <c r="B75" s="180" t="str">
        <f>出場証明書!B90</f>
        <v/>
      </c>
      <c r="C75" s="180" t="str">
        <f>出場証明書!H90</f>
        <v/>
      </c>
      <c r="D75" s="181" t="str">
        <f>出場証明書!C90</f>
        <v/>
      </c>
      <c r="E75" s="181" t="str">
        <f>出場証明書!E90</f>
        <v/>
      </c>
      <c r="F75" s="180" t="str">
        <f>IF(C75="","",基本情報!$B$2)</f>
        <v/>
      </c>
      <c r="G75" s="181" t="str">
        <f>出場証明書!F90</f>
        <v/>
      </c>
      <c r="H75" s="180" t="str">
        <f>_xlfn.IFNA(IF(ISNA(VLOOKUP($T75,'申込一覧（男）'!$A$4:$X$53,10,FALSE)),VLOOKUP($T75,'申込一覧（女）'!$A$4:$AD$53,10,FALSE),VLOOKUP($T75,'申込一覧（男）'!$A$4:$X$53,10,FALSE)),"")</f>
        <v/>
      </c>
      <c r="I75" s="180" t="str">
        <f>_xlfn.IFNA(IF(ISNA(VLOOKUP($T75,'申込一覧（男）'!$A$4:$X$53,11,FALSE)),VLOOKUP($T75,'申込一覧（女）'!$A$4:$AD$53,11,FALSE),VLOOKUP($T75,'申込一覧（男）'!$A$4:$X$53,11,FALSE)),"")</f>
        <v/>
      </c>
      <c r="J75" s="181" t="str">
        <f>_xlfn.IFNA(IF(ISNA(VLOOKUP($T75,'申込一覧（男）'!$A$4:$X$53,12,FALSE)),VLOOKUP($T75,'申込一覧（女）'!$A$4:$AD$53,12,FALSE),VLOOKUP($T75,'申込一覧（男）'!$A$4:$X$53,12,FALSE)),"")</f>
        <v/>
      </c>
      <c r="K75" s="180" t="str">
        <f>_xlfn.IFNA(IF(ISNA(VLOOKUP($T75,'申込一覧（男）'!$A$4:$X$53,13,FALSE)),VLOOKUP($T75,'申込一覧（女）'!$A$4:$AD$53,13,FALSE),VLOOKUP($T75,'申込一覧（男）'!$A$4:$X$53,13,FALSE)),"")</f>
        <v/>
      </c>
      <c r="L75" s="181" t="str">
        <f>_xlfn.IFNA(IF(ISNA(VLOOKUP($T75,'申込一覧（男）'!$A$4:$X$53,14,FALSE)),VLOOKUP($T75,'申込一覧（女）'!$A$4:$AD$53,14,FALSE),VLOOKUP($T75,'申込一覧（男）'!$A$4:$X$53,14,FALSE)),"")</f>
        <v/>
      </c>
      <c r="M75" s="181" t="str">
        <f>_xlfn.IFNA(IF(ISNA(VLOOKUP($T75,'申込一覧（男）'!$A$4:$X$53,15,FALSE)),VLOOKUP($T75,'申込一覧（女）'!$A$4:$AD$53,15,FALSE),VLOOKUP($T75,'申込一覧（男）'!$A$4:$X$53,15,FALSE)),"")</f>
        <v/>
      </c>
      <c r="N75" s="181" t="str">
        <f>_xlfn.IFNA(IF(ISNA(VLOOKUP($T75,'申込一覧（男）'!$A$4:$X$53,16,FALSE)),VLOOKUP($T75,'申込一覧（女）'!$A$4:$AD$53,16,FALSE),VLOOKUP($T75,'申込一覧（男）'!$A$4:$X$53,16,FALSE)),"")</f>
        <v/>
      </c>
      <c r="O75" s="181" t="str">
        <f>_xlfn.IFNA(IF(ISNA(VLOOKUP($T75,'申込一覧（男）'!$A$4:$X$53,17,FALSE)),VLOOKUP($T75,'申込一覧（女）'!$A$4:$AD$53,17,FALSE),VLOOKUP($T75,'申込一覧（男）'!$A$4:$X$53,17,FALSE)),"")</f>
        <v/>
      </c>
      <c r="P75" s="179" t="str">
        <f>_xlfn.IFNA(IF(ISNA(VLOOKUP($T75,'申込一覧（男）'!$A$4:$X$53,19,FALSE)),VLOOKUP($T75,'申込一覧（女）'!$A$4:$AD$53,19,FALSE),VLOOKUP($T75,'申込一覧（男）'!$A$4:$X$53,19,FALSE)),"")</f>
        <v/>
      </c>
      <c r="Q75" s="179" t="str">
        <f>_xlfn.IFNA(IF(ISNA(VLOOKUP($T75,'申込一覧（男）'!$A$4:$X$53,20,FALSE)),VLOOKUP($T75,'申込一覧（女）'!$A$4:$AD$53,20,FALSE),VLOOKUP($T75,'申込一覧（男）'!$A$4:$X$53,20,FALSE)),"")</f>
        <v/>
      </c>
      <c r="R75" s="179" t="str">
        <f>_xlfn.IFNA(IF(ISNA(VLOOKUP($T75,'申込一覧（男）'!$A$4:$X$53,21,FALSE)),VLOOKUP($T75,'申込一覧（女）'!$A$4:$AD$53,21,FALSE),VLOOKUP($T75,'申込一覧（男）'!$A$4:$X$53,21,FALSE)),"")</f>
        <v/>
      </c>
      <c r="S75" s="179" t="str">
        <f>_xlfn.IFNA(IF(ISNA(VLOOKUP($T75,'申込一覧（男）'!$A$4:$X$53,22,FALSE)),VLOOKUP($T75,'申込一覧（女）'!$A$4:$AD$53,22,FALSE),VLOOKUP($T75,'申込一覧（男）'!$A$4:$X$53,22,FALSE)),"")</f>
        <v/>
      </c>
      <c r="T75" s="180">
        <v>74</v>
      </c>
    </row>
    <row r="76" spans="1:20">
      <c r="A76" s="180">
        <f>出場証明書!A91</f>
        <v>75</v>
      </c>
      <c r="B76" s="180" t="str">
        <f>出場証明書!B91</f>
        <v/>
      </c>
      <c r="C76" s="180" t="str">
        <f>出場証明書!H91</f>
        <v/>
      </c>
      <c r="D76" s="181" t="str">
        <f>出場証明書!C91</f>
        <v/>
      </c>
      <c r="E76" s="181" t="str">
        <f>出場証明書!E91</f>
        <v/>
      </c>
      <c r="F76" s="180" t="str">
        <f>IF(C76="","",基本情報!$B$2)</f>
        <v/>
      </c>
      <c r="G76" s="181" t="str">
        <f>出場証明書!F91</f>
        <v/>
      </c>
      <c r="H76" s="180" t="str">
        <f>_xlfn.IFNA(IF(ISNA(VLOOKUP($T76,'申込一覧（男）'!$A$4:$X$53,10,FALSE)),VLOOKUP($T76,'申込一覧（女）'!$A$4:$AD$53,10,FALSE),VLOOKUP($T76,'申込一覧（男）'!$A$4:$X$53,10,FALSE)),"")</f>
        <v/>
      </c>
      <c r="I76" s="180" t="str">
        <f>_xlfn.IFNA(IF(ISNA(VLOOKUP($T76,'申込一覧（男）'!$A$4:$X$53,11,FALSE)),VLOOKUP($T76,'申込一覧（女）'!$A$4:$AD$53,11,FALSE),VLOOKUP($T76,'申込一覧（男）'!$A$4:$X$53,11,FALSE)),"")</f>
        <v/>
      </c>
      <c r="J76" s="181" t="str">
        <f>_xlfn.IFNA(IF(ISNA(VLOOKUP($T76,'申込一覧（男）'!$A$4:$X$53,12,FALSE)),VLOOKUP($T76,'申込一覧（女）'!$A$4:$AD$53,12,FALSE),VLOOKUP($T76,'申込一覧（男）'!$A$4:$X$53,12,FALSE)),"")</f>
        <v/>
      </c>
      <c r="K76" s="180" t="str">
        <f>_xlfn.IFNA(IF(ISNA(VLOOKUP($T76,'申込一覧（男）'!$A$4:$X$53,13,FALSE)),VLOOKUP($T76,'申込一覧（女）'!$A$4:$AD$53,13,FALSE),VLOOKUP($T76,'申込一覧（男）'!$A$4:$X$53,13,FALSE)),"")</f>
        <v/>
      </c>
      <c r="L76" s="181" t="str">
        <f>_xlfn.IFNA(IF(ISNA(VLOOKUP($T76,'申込一覧（男）'!$A$4:$X$53,14,FALSE)),VLOOKUP($T76,'申込一覧（女）'!$A$4:$AD$53,14,FALSE),VLOOKUP($T76,'申込一覧（男）'!$A$4:$X$53,14,FALSE)),"")</f>
        <v/>
      </c>
      <c r="M76" s="181" t="str">
        <f>_xlfn.IFNA(IF(ISNA(VLOOKUP($T76,'申込一覧（男）'!$A$4:$X$53,15,FALSE)),VLOOKUP($T76,'申込一覧（女）'!$A$4:$AD$53,15,FALSE),VLOOKUP($T76,'申込一覧（男）'!$A$4:$X$53,15,FALSE)),"")</f>
        <v/>
      </c>
      <c r="N76" s="181" t="str">
        <f>_xlfn.IFNA(IF(ISNA(VLOOKUP($T76,'申込一覧（男）'!$A$4:$X$53,16,FALSE)),VLOOKUP($T76,'申込一覧（女）'!$A$4:$AD$53,16,FALSE),VLOOKUP($T76,'申込一覧（男）'!$A$4:$X$53,16,FALSE)),"")</f>
        <v/>
      </c>
      <c r="O76" s="181" t="str">
        <f>_xlfn.IFNA(IF(ISNA(VLOOKUP($T76,'申込一覧（男）'!$A$4:$X$53,17,FALSE)),VLOOKUP($T76,'申込一覧（女）'!$A$4:$AD$53,17,FALSE),VLOOKUP($T76,'申込一覧（男）'!$A$4:$X$53,17,FALSE)),"")</f>
        <v/>
      </c>
      <c r="P76" s="179" t="str">
        <f>_xlfn.IFNA(IF(ISNA(VLOOKUP($T76,'申込一覧（男）'!$A$4:$X$53,19,FALSE)),VLOOKUP($T76,'申込一覧（女）'!$A$4:$AD$53,19,FALSE),VLOOKUP($T76,'申込一覧（男）'!$A$4:$X$53,19,FALSE)),"")</f>
        <v/>
      </c>
      <c r="Q76" s="179" t="str">
        <f>_xlfn.IFNA(IF(ISNA(VLOOKUP($T76,'申込一覧（男）'!$A$4:$X$53,20,FALSE)),VLOOKUP($T76,'申込一覧（女）'!$A$4:$AD$53,20,FALSE),VLOOKUP($T76,'申込一覧（男）'!$A$4:$X$53,20,FALSE)),"")</f>
        <v/>
      </c>
      <c r="R76" s="179" t="str">
        <f>_xlfn.IFNA(IF(ISNA(VLOOKUP($T76,'申込一覧（男）'!$A$4:$X$53,21,FALSE)),VLOOKUP($T76,'申込一覧（女）'!$A$4:$AD$53,21,FALSE),VLOOKUP($T76,'申込一覧（男）'!$A$4:$X$53,21,FALSE)),"")</f>
        <v/>
      </c>
      <c r="S76" s="179" t="str">
        <f>_xlfn.IFNA(IF(ISNA(VLOOKUP($T76,'申込一覧（男）'!$A$4:$X$53,22,FALSE)),VLOOKUP($T76,'申込一覧（女）'!$A$4:$AD$53,22,FALSE),VLOOKUP($T76,'申込一覧（男）'!$A$4:$X$53,22,FALSE)),"")</f>
        <v/>
      </c>
      <c r="T76" s="180">
        <v>75</v>
      </c>
    </row>
    <row r="77" spans="1:20">
      <c r="A77" s="180">
        <f>出場証明書!A92</f>
        <v>76</v>
      </c>
      <c r="B77" s="180" t="str">
        <f>出場証明書!B92</f>
        <v/>
      </c>
      <c r="C77" s="180" t="str">
        <f>出場証明書!H92</f>
        <v/>
      </c>
      <c r="D77" s="181" t="str">
        <f>出場証明書!C92</f>
        <v/>
      </c>
      <c r="E77" s="181" t="str">
        <f>出場証明書!E92</f>
        <v/>
      </c>
      <c r="F77" s="180" t="str">
        <f>IF(C77="","",基本情報!$B$2)</f>
        <v/>
      </c>
      <c r="G77" s="181" t="str">
        <f>出場証明書!F92</f>
        <v/>
      </c>
      <c r="H77" s="180" t="str">
        <f>_xlfn.IFNA(IF(ISNA(VLOOKUP($T77,'申込一覧（男）'!$A$4:$X$53,10,FALSE)),VLOOKUP($T77,'申込一覧（女）'!$A$4:$AD$53,10,FALSE),VLOOKUP($T77,'申込一覧（男）'!$A$4:$X$53,10,FALSE)),"")</f>
        <v/>
      </c>
      <c r="I77" s="180" t="str">
        <f>_xlfn.IFNA(IF(ISNA(VLOOKUP($T77,'申込一覧（男）'!$A$4:$X$53,11,FALSE)),VLOOKUP($T77,'申込一覧（女）'!$A$4:$AD$53,11,FALSE),VLOOKUP($T77,'申込一覧（男）'!$A$4:$X$53,11,FALSE)),"")</f>
        <v/>
      </c>
      <c r="J77" s="181" t="str">
        <f>_xlfn.IFNA(IF(ISNA(VLOOKUP($T77,'申込一覧（男）'!$A$4:$X$53,12,FALSE)),VLOOKUP($T77,'申込一覧（女）'!$A$4:$AD$53,12,FALSE),VLOOKUP($T77,'申込一覧（男）'!$A$4:$X$53,12,FALSE)),"")</f>
        <v/>
      </c>
      <c r="K77" s="180" t="str">
        <f>_xlfn.IFNA(IF(ISNA(VLOOKUP($T77,'申込一覧（男）'!$A$4:$X$53,13,FALSE)),VLOOKUP($T77,'申込一覧（女）'!$A$4:$AD$53,13,FALSE),VLOOKUP($T77,'申込一覧（男）'!$A$4:$X$53,13,FALSE)),"")</f>
        <v/>
      </c>
      <c r="L77" s="181" t="str">
        <f>_xlfn.IFNA(IF(ISNA(VLOOKUP($T77,'申込一覧（男）'!$A$4:$X$53,14,FALSE)),VLOOKUP($T77,'申込一覧（女）'!$A$4:$AD$53,14,FALSE),VLOOKUP($T77,'申込一覧（男）'!$A$4:$X$53,14,FALSE)),"")</f>
        <v/>
      </c>
      <c r="M77" s="181" t="str">
        <f>_xlfn.IFNA(IF(ISNA(VLOOKUP($T77,'申込一覧（男）'!$A$4:$X$53,15,FALSE)),VLOOKUP($T77,'申込一覧（女）'!$A$4:$AD$53,15,FALSE),VLOOKUP($T77,'申込一覧（男）'!$A$4:$X$53,15,FALSE)),"")</f>
        <v/>
      </c>
      <c r="N77" s="181" t="str">
        <f>_xlfn.IFNA(IF(ISNA(VLOOKUP($T77,'申込一覧（男）'!$A$4:$X$53,16,FALSE)),VLOOKUP($T77,'申込一覧（女）'!$A$4:$AD$53,16,FALSE),VLOOKUP($T77,'申込一覧（男）'!$A$4:$X$53,16,FALSE)),"")</f>
        <v/>
      </c>
      <c r="O77" s="181" t="str">
        <f>_xlfn.IFNA(IF(ISNA(VLOOKUP($T77,'申込一覧（男）'!$A$4:$X$53,17,FALSE)),VLOOKUP($T77,'申込一覧（女）'!$A$4:$AD$53,17,FALSE),VLOOKUP($T77,'申込一覧（男）'!$A$4:$X$53,17,FALSE)),"")</f>
        <v/>
      </c>
      <c r="P77" s="179" t="str">
        <f>_xlfn.IFNA(IF(ISNA(VLOOKUP($T77,'申込一覧（男）'!$A$4:$X$53,19,FALSE)),VLOOKUP($T77,'申込一覧（女）'!$A$4:$AD$53,19,FALSE),VLOOKUP($T77,'申込一覧（男）'!$A$4:$X$53,19,FALSE)),"")</f>
        <v/>
      </c>
      <c r="Q77" s="179" t="str">
        <f>_xlfn.IFNA(IF(ISNA(VLOOKUP($T77,'申込一覧（男）'!$A$4:$X$53,20,FALSE)),VLOOKUP($T77,'申込一覧（女）'!$A$4:$AD$53,20,FALSE),VLOOKUP($T77,'申込一覧（男）'!$A$4:$X$53,20,FALSE)),"")</f>
        <v/>
      </c>
      <c r="R77" s="179" t="str">
        <f>_xlfn.IFNA(IF(ISNA(VLOOKUP($T77,'申込一覧（男）'!$A$4:$X$53,21,FALSE)),VLOOKUP($T77,'申込一覧（女）'!$A$4:$AD$53,21,FALSE),VLOOKUP($T77,'申込一覧（男）'!$A$4:$X$53,21,FALSE)),"")</f>
        <v/>
      </c>
      <c r="S77" s="179" t="str">
        <f>_xlfn.IFNA(IF(ISNA(VLOOKUP($T77,'申込一覧（男）'!$A$4:$X$53,22,FALSE)),VLOOKUP($T77,'申込一覧（女）'!$A$4:$AD$53,22,FALSE),VLOOKUP($T77,'申込一覧（男）'!$A$4:$X$53,22,FALSE)),"")</f>
        <v/>
      </c>
      <c r="T77" s="180">
        <v>76</v>
      </c>
    </row>
    <row r="78" spans="1:20">
      <c r="A78" s="180">
        <f>出場証明書!A93</f>
        <v>77</v>
      </c>
      <c r="B78" s="180" t="str">
        <f>出場証明書!B93</f>
        <v/>
      </c>
      <c r="C78" s="180" t="str">
        <f>出場証明書!H93</f>
        <v/>
      </c>
      <c r="D78" s="181" t="str">
        <f>出場証明書!C93</f>
        <v/>
      </c>
      <c r="E78" s="181" t="str">
        <f>出場証明書!E93</f>
        <v/>
      </c>
      <c r="F78" s="180" t="str">
        <f>IF(C78="","",基本情報!$B$2)</f>
        <v/>
      </c>
      <c r="G78" s="181" t="str">
        <f>出場証明書!F93</f>
        <v/>
      </c>
      <c r="H78" s="180" t="str">
        <f>_xlfn.IFNA(IF(ISNA(VLOOKUP($T78,'申込一覧（男）'!$A$4:$X$53,10,FALSE)),VLOOKUP($T78,'申込一覧（女）'!$A$4:$AD$53,10,FALSE),VLOOKUP($T78,'申込一覧（男）'!$A$4:$X$53,10,FALSE)),"")</f>
        <v/>
      </c>
      <c r="I78" s="180" t="str">
        <f>_xlfn.IFNA(IF(ISNA(VLOOKUP($T78,'申込一覧（男）'!$A$4:$X$53,11,FALSE)),VLOOKUP($T78,'申込一覧（女）'!$A$4:$AD$53,11,FALSE),VLOOKUP($T78,'申込一覧（男）'!$A$4:$X$53,11,FALSE)),"")</f>
        <v/>
      </c>
      <c r="J78" s="181" t="str">
        <f>_xlfn.IFNA(IF(ISNA(VLOOKUP($T78,'申込一覧（男）'!$A$4:$X$53,12,FALSE)),VLOOKUP($T78,'申込一覧（女）'!$A$4:$AD$53,12,FALSE),VLOOKUP($T78,'申込一覧（男）'!$A$4:$X$53,12,FALSE)),"")</f>
        <v/>
      </c>
      <c r="K78" s="180" t="str">
        <f>_xlfn.IFNA(IF(ISNA(VLOOKUP($T78,'申込一覧（男）'!$A$4:$X$53,13,FALSE)),VLOOKUP($T78,'申込一覧（女）'!$A$4:$AD$53,13,FALSE),VLOOKUP($T78,'申込一覧（男）'!$A$4:$X$53,13,FALSE)),"")</f>
        <v/>
      </c>
      <c r="L78" s="181" t="str">
        <f>_xlfn.IFNA(IF(ISNA(VLOOKUP($T78,'申込一覧（男）'!$A$4:$X$53,14,FALSE)),VLOOKUP($T78,'申込一覧（女）'!$A$4:$AD$53,14,FALSE),VLOOKUP($T78,'申込一覧（男）'!$A$4:$X$53,14,FALSE)),"")</f>
        <v/>
      </c>
      <c r="M78" s="181" t="str">
        <f>_xlfn.IFNA(IF(ISNA(VLOOKUP($T78,'申込一覧（男）'!$A$4:$X$53,15,FALSE)),VLOOKUP($T78,'申込一覧（女）'!$A$4:$AD$53,15,FALSE),VLOOKUP($T78,'申込一覧（男）'!$A$4:$X$53,15,FALSE)),"")</f>
        <v/>
      </c>
      <c r="N78" s="181" t="str">
        <f>_xlfn.IFNA(IF(ISNA(VLOOKUP($T78,'申込一覧（男）'!$A$4:$X$53,16,FALSE)),VLOOKUP($T78,'申込一覧（女）'!$A$4:$AD$53,16,FALSE),VLOOKUP($T78,'申込一覧（男）'!$A$4:$X$53,16,FALSE)),"")</f>
        <v/>
      </c>
      <c r="O78" s="181" t="str">
        <f>_xlfn.IFNA(IF(ISNA(VLOOKUP($T78,'申込一覧（男）'!$A$4:$X$53,17,FALSE)),VLOOKUP($T78,'申込一覧（女）'!$A$4:$AD$53,17,FALSE),VLOOKUP($T78,'申込一覧（男）'!$A$4:$X$53,17,FALSE)),"")</f>
        <v/>
      </c>
      <c r="P78" s="179" t="str">
        <f>_xlfn.IFNA(IF(ISNA(VLOOKUP($T78,'申込一覧（男）'!$A$4:$X$53,19,FALSE)),VLOOKUP($T78,'申込一覧（女）'!$A$4:$AD$53,19,FALSE),VLOOKUP($T78,'申込一覧（男）'!$A$4:$X$53,19,FALSE)),"")</f>
        <v/>
      </c>
      <c r="Q78" s="179" t="str">
        <f>_xlfn.IFNA(IF(ISNA(VLOOKUP($T78,'申込一覧（男）'!$A$4:$X$53,20,FALSE)),VLOOKUP($T78,'申込一覧（女）'!$A$4:$AD$53,20,FALSE),VLOOKUP($T78,'申込一覧（男）'!$A$4:$X$53,20,FALSE)),"")</f>
        <v/>
      </c>
      <c r="R78" s="179" t="str">
        <f>_xlfn.IFNA(IF(ISNA(VLOOKUP($T78,'申込一覧（男）'!$A$4:$X$53,21,FALSE)),VLOOKUP($T78,'申込一覧（女）'!$A$4:$AD$53,21,FALSE),VLOOKUP($T78,'申込一覧（男）'!$A$4:$X$53,21,FALSE)),"")</f>
        <v/>
      </c>
      <c r="S78" s="179" t="str">
        <f>_xlfn.IFNA(IF(ISNA(VLOOKUP($T78,'申込一覧（男）'!$A$4:$X$53,22,FALSE)),VLOOKUP($T78,'申込一覧（女）'!$A$4:$AD$53,22,FALSE),VLOOKUP($T78,'申込一覧（男）'!$A$4:$X$53,22,FALSE)),"")</f>
        <v/>
      </c>
      <c r="T78" s="180">
        <v>77</v>
      </c>
    </row>
    <row r="79" spans="1:20">
      <c r="A79" s="180">
        <f>出場証明書!A94</f>
        <v>78</v>
      </c>
      <c r="B79" s="180" t="str">
        <f>出場証明書!B94</f>
        <v/>
      </c>
      <c r="C79" s="180" t="str">
        <f>出場証明書!H94</f>
        <v/>
      </c>
      <c r="D79" s="181" t="str">
        <f>出場証明書!C94</f>
        <v/>
      </c>
      <c r="E79" s="181" t="str">
        <f>出場証明書!E94</f>
        <v/>
      </c>
      <c r="F79" s="180" t="str">
        <f>IF(C79="","",基本情報!$B$2)</f>
        <v/>
      </c>
      <c r="G79" s="181" t="str">
        <f>出場証明書!F94</f>
        <v/>
      </c>
      <c r="H79" s="180" t="str">
        <f>_xlfn.IFNA(IF(ISNA(VLOOKUP($T79,'申込一覧（男）'!$A$4:$X$53,10,FALSE)),VLOOKUP($T79,'申込一覧（女）'!$A$4:$AD$53,10,FALSE),VLOOKUP($T79,'申込一覧（男）'!$A$4:$X$53,10,FALSE)),"")</f>
        <v/>
      </c>
      <c r="I79" s="180" t="str">
        <f>_xlfn.IFNA(IF(ISNA(VLOOKUP($T79,'申込一覧（男）'!$A$4:$X$53,11,FALSE)),VLOOKUP($T79,'申込一覧（女）'!$A$4:$AD$53,11,FALSE),VLOOKUP($T79,'申込一覧（男）'!$A$4:$X$53,11,FALSE)),"")</f>
        <v/>
      </c>
      <c r="J79" s="181" t="str">
        <f>_xlfn.IFNA(IF(ISNA(VLOOKUP($T79,'申込一覧（男）'!$A$4:$X$53,12,FALSE)),VLOOKUP($T79,'申込一覧（女）'!$A$4:$AD$53,12,FALSE),VLOOKUP($T79,'申込一覧（男）'!$A$4:$X$53,12,FALSE)),"")</f>
        <v/>
      </c>
      <c r="K79" s="180" t="str">
        <f>_xlfn.IFNA(IF(ISNA(VLOOKUP($T79,'申込一覧（男）'!$A$4:$X$53,13,FALSE)),VLOOKUP($T79,'申込一覧（女）'!$A$4:$AD$53,13,FALSE),VLOOKUP($T79,'申込一覧（男）'!$A$4:$X$53,13,FALSE)),"")</f>
        <v/>
      </c>
      <c r="L79" s="181" t="str">
        <f>_xlfn.IFNA(IF(ISNA(VLOOKUP($T79,'申込一覧（男）'!$A$4:$X$53,14,FALSE)),VLOOKUP($T79,'申込一覧（女）'!$A$4:$AD$53,14,FALSE),VLOOKUP($T79,'申込一覧（男）'!$A$4:$X$53,14,FALSE)),"")</f>
        <v/>
      </c>
      <c r="M79" s="181" t="str">
        <f>_xlfn.IFNA(IF(ISNA(VLOOKUP($T79,'申込一覧（男）'!$A$4:$X$53,15,FALSE)),VLOOKUP($T79,'申込一覧（女）'!$A$4:$AD$53,15,FALSE),VLOOKUP($T79,'申込一覧（男）'!$A$4:$X$53,15,FALSE)),"")</f>
        <v/>
      </c>
      <c r="N79" s="181" t="str">
        <f>_xlfn.IFNA(IF(ISNA(VLOOKUP($T79,'申込一覧（男）'!$A$4:$X$53,16,FALSE)),VLOOKUP($T79,'申込一覧（女）'!$A$4:$AD$53,16,FALSE),VLOOKUP($T79,'申込一覧（男）'!$A$4:$X$53,16,FALSE)),"")</f>
        <v/>
      </c>
      <c r="O79" s="181" t="str">
        <f>_xlfn.IFNA(IF(ISNA(VLOOKUP($T79,'申込一覧（男）'!$A$4:$X$53,17,FALSE)),VLOOKUP($T79,'申込一覧（女）'!$A$4:$AD$53,17,FALSE),VLOOKUP($T79,'申込一覧（男）'!$A$4:$X$53,17,FALSE)),"")</f>
        <v/>
      </c>
      <c r="P79" s="179" t="str">
        <f>_xlfn.IFNA(IF(ISNA(VLOOKUP($T79,'申込一覧（男）'!$A$4:$X$53,19,FALSE)),VLOOKUP($T79,'申込一覧（女）'!$A$4:$AD$53,19,FALSE),VLOOKUP($T79,'申込一覧（男）'!$A$4:$X$53,19,FALSE)),"")</f>
        <v/>
      </c>
      <c r="Q79" s="179" t="str">
        <f>_xlfn.IFNA(IF(ISNA(VLOOKUP($T79,'申込一覧（男）'!$A$4:$X$53,20,FALSE)),VLOOKUP($T79,'申込一覧（女）'!$A$4:$AD$53,20,FALSE),VLOOKUP($T79,'申込一覧（男）'!$A$4:$X$53,20,FALSE)),"")</f>
        <v/>
      </c>
      <c r="R79" s="179" t="str">
        <f>_xlfn.IFNA(IF(ISNA(VLOOKUP($T79,'申込一覧（男）'!$A$4:$X$53,21,FALSE)),VLOOKUP($T79,'申込一覧（女）'!$A$4:$AD$53,21,FALSE),VLOOKUP($T79,'申込一覧（男）'!$A$4:$X$53,21,FALSE)),"")</f>
        <v/>
      </c>
      <c r="S79" s="179" t="str">
        <f>_xlfn.IFNA(IF(ISNA(VLOOKUP($T79,'申込一覧（男）'!$A$4:$X$53,22,FALSE)),VLOOKUP($T79,'申込一覧（女）'!$A$4:$AD$53,22,FALSE),VLOOKUP($T79,'申込一覧（男）'!$A$4:$X$53,22,FALSE)),"")</f>
        <v/>
      </c>
      <c r="T79" s="180">
        <v>78</v>
      </c>
    </row>
    <row r="80" spans="1:20">
      <c r="A80" s="180">
        <f>出場証明書!A95</f>
        <v>79</v>
      </c>
      <c r="B80" s="180" t="str">
        <f>出場証明書!B95</f>
        <v/>
      </c>
      <c r="C80" s="180" t="str">
        <f>出場証明書!H95</f>
        <v/>
      </c>
      <c r="D80" s="181" t="str">
        <f>出場証明書!C95</f>
        <v/>
      </c>
      <c r="E80" s="181" t="str">
        <f>出場証明書!E95</f>
        <v/>
      </c>
      <c r="F80" s="180" t="str">
        <f>IF(C80="","",基本情報!$B$2)</f>
        <v/>
      </c>
      <c r="G80" s="181" t="str">
        <f>出場証明書!F95</f>
        <v/>
      </c>
      <c r="H80" s="180" t="str">
        <f>_xlfn.IFNA(IF(ISNA(VLOOKUP($T80,'申込一覧（男）'!$A$4:$X$53,10,FALSE)),VLOOKUP($T80,'申込一覧（女）'!$A$4:$AD$53,10,FALSE),VLOOKUP($T80,'申込一覧（男）'!$A$4:$X$53,10,FALSE)),"")</f>
        <v/>
      </c>
      <c r="I80" s="180" t="str">
        <f>_xlfn.IFNA(IF(ISNA(VLOOKUP($T80,'申込一覧（男）'!$A$4:$X$53,11,FALSE)),VLOOKUP($T80,'申込一覧（女）'!$A$4:$AD$53,11,FALSE),VLOOKUP($T80,'申込一覧（男）'!$A$4:$X$53,11,FALSE)),"")</f>
        <v/>
      </c>
      <c r="J80" s="181" t="str">
        <f>_xlfn.IFNA(IF(ISNA(VLOOKUP($T80,'申込一覧（男）'!$A$4:$X$53,12,FALSE)),VLOOKUP($T80,'申込一覧（女）'!$A$4:$AD$53,12,FALSE),VLOOKUP($T80,'申込一覧（男）'!$A$4:$X$53,12,FALSE)),"")</f>
        <v/>
      </c>
      <c r="K80" s="180" t="str">
        <f>_xlfn.IFNA(IF(ISNA(VLOOKUP($T80,'申込一覧（男）'!$A$4:$X$53,13,FALSE)),VLOOKUP($T80,'申込一覧（女）'!$A$4:$AD$53,13,FALSE),VLOOKUP($T80,'申込一覧（男）'!$A$4:$X$53,13,FALSE)),"")</f>
        <v/>
      </c>
      <c r="L80" s="181" t="str">
        <f>_xlfn.IFNA(IF(ISNA(VLOOKUP($T80,'申込一覧（男）'!$A$4:$X$53,14,FALSE)),VLOOKUP($T80,'申込一覧（女）'!$A$4:$AD$53,14,FALSE),VLOOKUP($T80,'申込一覧（男）'!$A$4:$X$53,14,FALSE)),"")</f>
        <v/>
      </c>
      <c r="M80" s="181" t="str">
        <f>_xlfn.IFNA(IF(ISNA(VLOOKUP($T80,'申込一覧（男）'!$A$4:$X$53,15,FALSE)),VLOOKUP($T80,'申込一覧（女）'!$A$4:$AD$53,15,FALSE),VLOOKUP($T80,'申込一覧（男）'!$A$4:$X$53,15,FALSE)),"")</f>
        <v/>
      </c>
      <c r="N80" s="181" t="str">
        <f>_xlfn.IFNA(IF(ISNA(VLOOKUP($T80,'申込一覧（男）'!$A$4:$X$53,16,FALSE)),VLOOKUP($T80,'申込一覧（女）'!$A$4:$AD$53,16,FALSE),VLOOKUP($T80,'申込一覧（男）'!$A$4:$X$53,16,FALSE)),"")</f>
        <v/>
      </c>
      <c r="O80" s="181" t="str">
        <f>_xlfn.IFNA(IF(ISNA(VLOOKUP($T80,'申込一覧（男）'!$A$4:$X$53,17,FALSE)),VLOOKUP($T80,'申込一覧（女）'!$A$4:$AD$53,17,FALSE),VLOOKUP($T80,'申込一覧（男）'!$A$4:$X$53,17,FALSE)),"")</f>
        <v/>
      </c>
      <c r="P80" s="179" t="str">
        <f>_xlfn.IFNA(IF(ISNA(VLOOKUP($T80,'申込一覧（男）'!$A$4:$X$53,19,FALSE)),VLOOKUP($T80,'申込一覧（女）'!$A$4:$AD$53,19,FALSE),VLOOKUP($T80,'申込一覧（男）'!$A$4:$X$53,19,FALSE)),"")</f>
        <v/>
      </c>
      <c r="Q80" s="179" t="str">
        <f>_xlfn.IFNA(IF(ISNA(VLOOKUP($T80,'申込一覧（男）'!$A$4:$X$53,20,FALSE)),VLOOKUP($T80,'申込一覧（女）'!$A$4:$AD$53,20,FALSE),VLOOKUP($T80,'申込一覧（男）'!$A$4:$X$53,20,FALSE)),"")</f>
        <v/>
      </c>
      <c r="R80" s="179" t="str">
        <f>_xlfn.IFNA(IF(ISNA(VLOOKUP($T80,'申込一覧（男）'!$A$4:$X$53,21,FALSE)),VLOOKUP($T80,'申込一覧（女）'!$A$4:$AD$53,21,FALSE),VLOOKUP($T80,'申込一覧（男）'!$A$4:$X$53,21,FALSE)),"")</f>
        <v/>
      </c>
      <c r="S80" s="179" t="str">
        <f>_xlfn.IFNA(IF(ISNA(VLOOKUP($T80,'申込一覧（男）'!$A$4:$X$53,22,FALSE)),VLOOKUP($T80,'申込一覧（女）'!$A$4:$AD$53,22,FALSE),VLOOKUP($T80,'申込一覧（男）'!$A$4:$X$53,22,FALSE)),"")</f>
        <v/>
      </c>
      <c r="T80" s="180">
        <v>79</v>
      </c>
    </row>
    <row r="81" spans="1:20">
      <c r="A81" s="180">
        <f>出場証明書!A96</f>
        <v>80</v>
      </c>
      <c r="B81" s="180" t="str">
        <f>出場証明書!B96</f>
        <v/>
      </c>
      <c r="C81" s="180" t="str">
        <f>出場証明書!H96</f>
        <v/>
      </c>
      <c r="D81" s="181" t="str">
        <f>出場証明書!C96</f>
        <v/>
      </c>
      <c r="E81" s="181" t="str">
        <f>出場証明書!E96</f>
        <v/>
      </c>
      <c r="F81" s="180" t="str">
        <f>IF(C81="","",基本情報!$B$2)</f>
        <v/>
      </c>
      <c r="G81" s="181" t="str">
        <f>出場証明書!F96</f>
        <v/>
      </c>
      <c r="H81" s="180" t="str">
        <f>_xlfn.IFNA(IF(ISNA(VLOOKUP($T81,'申込一覧（男）'!$A$4:$X$53,10,FALSE)),VLOOKUP($T81,'申込一覧（女）'!$A$4:$AD$53,10,FALSE),VLOOKUP($T81,'申込一覧（男）'!$A$4:$X$53,10,FALSE)),"")</f>
        <v/>
      </c>
      <c r="I81" s="180" t="str">
        <f>_xlfn.IFNA(IF(ISNA(VLOOKUP($T81,'申込一覧（男）'!$A$4:$X$53,11,FALSE)),VLOOKUP($T81,'申込一覧（女）'!$A$4:$AD$53,11,FALSE),VLOOKUP($T81,'申込一覧（男）'!$A$4:$X$53,11,FALSE)),"")</f>
        <v/>
      </c>
      <c r="J81" s="181" t="str">
        <f>_xlfn.IFNA(IF(ISNA(VLOOKUP($T81,'申込一覧（男）'!$A$4:$X$53,12,FALSE)),VLOOKUP($T81,'申込一覧（女）'!$A$4:$AD$53,12,FALSE),VLOOKUP($T81,'申込一覧（男）'!$A$4:$X$53,12,FALSE)),"")</f>
        <v/>
      </c>
      <c r="K81" s="180" t="str">
        <f>_xlfn.IFNA(IF(ISNA(VLOOKUP($T81,'申込一覧（男）'!$A$4:$X$53,13,FALSE)),VLOOKUP($T81,'申込一覧（女）'!$A$4:$AD$53,13,FALSE),VLOOKUP($T81,'申込一覧（男）'!$A$4:$X$53,13,FALSE)),"")</f>
        <v/>
      </c>
      <c r="L81" s="181" t="str">
        <f>_xlfn.IFNA(IF(ISNA(VLOOKUP($T81,'申込一覧（男）'!$A$4:$X$53,14,FALSE)),VLOOKUP($T81,'申込一覧（女）'!$A$4:$AD$53,14,FALSE),VLOOKUP($T81,'申込一覧（男）'!$A$4:$X$53,14,FALSE)),"")</f>
        <v/>
      </c>
      <c r="M81" s="181" t="str">
        <f>_xlfn.IFNA(IF(ISNA(VLOOKUP($T81,'申込一覧（男）'!$A$4:$X$53,15,FALSE)),VLOOKUP($T81,'申込一覧（女）'!$A$4:$AD$53,15,FALSE),VLOOKUP($T81,'申込一覧（男）'!$A$4:$X$53,15,FALSE)),"")</f>
        <v/>
      </c>
      <c r="N81" s="181" t="str">
        <f>_xlfn.IFNA(IF(ISNA(VLOOKUP($T81,'申込一覧（男）'!$A$4:$X$53,16,FALSE)),VLOOKUP($T81,'申込一覧（女）'!$A$4:$AD$53,16,FALSE),VLOOKUP($T81,'申込一覧（男）'!$A$4:$X$53,16,FALSE)),"")</f>
        <v/>
      </c>
      <c r="O81" s="181" t="str">
        <f>_xlfn.IFNA(IF(ISNA(VLOOKUP($T81,'申込一覧（男）'!$A$4:$X$53,17,FALSE)),VLOOKUP($T81,'申込一覧（女）'!$A$4:$AD$53,17,FALSE),VLOOKUP($T81,'申込一覧（男）'!$A$4:$X$53,17,FALSE)),"")</f>
        <v/>
      </c>
      <c r="P81" s="179" t="str">
        <f>_xlfn.IFNA(IF(ISNA(VLOOKUP($T81,'申込一覧（男）'!$A$4:$X$53,19,FALSE)),VLOOKUP($T81,'申込一覧（女）'!$A$4:$AD$53,19,FALSE),VLOOKUP($T81,'申込一覧（男）'!$A$4:$X$53,19,FALSE)),"")</f>
        <v/>
      </c>
      <c r="Q81" s="179" t="str">
        <f>_xlfn.IFNA(IF(ISNA(VLOOKUP($T81,'申込一覧（男）'!$A$4:$X$53,20,FALSE)),VLOOKUP($T81,'申込一覧（女）'!$A$4:$AD$53,20,FALSE),VLOOKUP($T81,'申込一覧（男）'!$A$4:$X$53,20,FALSE)),"")</f>
        <v/>
      </c>
      <c r="R81" s="179" t="str">
        <f>_xlfn.IFNA(IF(ISNA(VLOOKUP($T81,'申込一覧（男）'!$A$4:$X$53,21,FALSE)),VLOOKUP($T81,'申込一覧（女）'!$A$4:$AD$53,21,FALSE),VLOOKUP($T81,'申込一覧（男）'!$A$4:$X$53,21,FALSE)),"")</f>
        <v/>
      </c>
      <c r="S81" s="179" t="str">
        <f>_xlfn.IFNA(IF(ISNA(VLOOKUP($T81,'申込一覧（男）'!$A$4:$X$53,22,FALSE)),VLOOKUP($T81,'申込一覧（女）'!$A$4:$AD$53,22,FALSE),VLOOKUP($T81,'申込一覧（男）'!$A$4:$X$53,22,FALSE)),"")</f>
        <v/>
      </c>
      <c r="T81" s="180">
        <v>80</v>
      </c>
    </row>
  </sheetData>
  <sheetProtection password="E61F" sheet="1" objects="1" scenarios="1" selectLockedCells="1" selectUnlockedCells="1"/>
  <phoneticPr fontId="2"/>
  <pageMargins left="0.7" right="0.7" top="0.75" bottom="0.75" header="0.3" footer="0.3"/>
  <pageSetup paperSize="9" scale="3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workbookViewId="0">
      <selection activeCell="A3" sqref="A3"/>
    </sheetView>
  </sheetViews>
  <sheetFormatPr defaultColWidth="9.109375" defaultRowHeight="12"/>
  <cols>
    <col min="1" max="1" width="6" style="205" bestFit="1" customWidth="1"/>
    <col min="2" max="2" width="2.6640625" style="205" bestFit="1" customWidth="1"/>
    <col min="3" max="3" width="6.109375" style="205" customWidth="1"/>
    <col min="4" max="4" width="10.6640625" style="205" bestFit="1" customWidth="1"/>
    <col min="5" max="5" width="5.109375" style="205" bestFit="1" customWidth="1"/>
    <col min="6" max="6" width="9.109375" style="205"/>
    <col min="7" max="7" width="6.88671875" style="205" bestFit="1" customWidth="1"/>
    <col min="8" max="8" width="2.6640625" style="205" bestFit="1" customWidth="1"/>
    <col min="9" max="9" width="6.109375" style="205" customWidth="1"/>
    <col min="10" max="10" width="10.6640625" style="205" bestFit="1" customWidth="1"/>
    <col min="11" max="11" width="5.109375" style="205" bestFit="1" customWidth="1"/>
    <col min="12" max="12" width="9.109375" style="205"/>
    <col min="13" max="13" width="6" style="205" bestFit="1" customWidth="1"/>
    <col min="14" max="15" width="6.109375" style="205" customWidth="1"/>
    <col min="16" max="16" width="13" style="205" bestFit="1" customWidth="1"/>
    <col min="17" max="17" width="5.109375" style="205" bestFit="1" customWidth="1"/>
    <col min="18" max="16384" width="9.109375" style="205"/>
  </cols>
  <sheetData>
    <row r="1" spans="1:17" ht="21" customHeight="1">
      <c r="A1" s="204" t="s">
        <v>385</v>
      </c>
      <c r="M1" s="205" t="s">
        <v>281</v>
      </c>
    </row>
    <row r="2" spans="1:17">
      <c r="A2" s="206" t="s">
        <v>9</v>
      </c>
      <c r="D2" s="207">
        <f>COUNTIF(D4:D53,"?*")</f>
        <v>0</v>
      </c>
      <c r="G2" s="206" t="s">
        <v>384</v>
      </c>
      <c r="J2" s="207">
        <f>COUNTIF(J4:J53,"?*")</f>
        <v>0</v>
      </c>
      <c r="M2" s="206" t="s">
        <v>9</v>
      </c>
      <c r="P2" s="207">
        <f>COUNTIF(P4:P53,"?*")</f>
        <v>0</v>
      </c>
    </row>
    <row r="3" spans="1:17" ht="21.6">
      <c r="A3" s="205">
        <v>0</v>
      </c>
      <c r="C3" s="206" t="s">
        <v>1</v>
      </c>
      <c r="D3" s="206" t="s">
        <v>3</v>
      </c>
      <c r="E3" s="206" t="s">
        <v>5</v>
      </c>
      <c r="F3" s="208"/>
      <c r="G3" s="205">
        <v>0</v>
      </c>
      <c r="I3" s="206" t="s">
        <v>1</v>
      </c>
      <c r="J3" s="206" t="s">
        <v>3</v>
      </c>
      <c r="K3" s="206" t="s">
        <v>5</v>
      </c>
      <c r="M3" s="205">
        <v>0</v>
      </c>
      <c r="O3" s="206" t="s">
        <v>1</v>
      </c>
      <c r="P3" s="206" t="s">
        <v>3</v>
      </c>
      <c r="Q3" s="206" t="s">
        <v>5</v>
      </c>
    </row>
    <row r="4" spans="1:17">
      <c r="A4" s="209">
        <f>IF(D4="",A3,A3+1)</f>
        <v>0</v>
      </c>
      <c r="B4" s="209" t="str">
        <f>IF(D4="","",A4)</f>
        <v/>
      </c>
      <c r="C4" s="205" t="str">
        <f>IF('申込一覧（男）'!P4="○",'申込一覧（男）'!B4,"")</f>
        <v/>
      </c>
      <c r="D4" s="205" t="str">
        <f>IF('申込一覧（男）'!P4="○",'申込一覧（男）'!D4,"")</f>
        <v/>
      </c>
      <c r="E4" s="205" t="str">
        <f>IF(D4="","",'申込一覧（男）'!G4)</f>
        <v/>
      </c>
      <c r="G4" s="209">
        <f>IF(J4="",G3,G3+1)</f>
        <v>0</v>
      </c>
      <c r="H4" s="209" t="str">
        <f>IF(J4="","",G4)</f>
        <v/>
      </c>
      <c r="I4" s="209" t="str">
        <f>IF('申込一覧（男）'!Q4="○",'申込一覧（男）'!B4,"")</f>
        <v/>
      </c>
      <c r="J4" s="205" t="str">
        <f>IF('申込一覧（男）'!Q4="○",'申込一覧（男）'!D4,"")</f>
        <v/>
      </c>
      <c r="K4" s="205" t="str">
        <f>IF(J4="","",'申込一覧（男）'!G4)</f>
        <v/>
      </c>
      <c r="M4" s="209">
        <f>IF(P4="",M3,+M3+1)</f>
        <v>0</v>
      </c>
      <c r="N4" s="209" t="str">
        <f>IF(P4="","",M4)</f>
        <v/>
      </c>
      <c r="O4" s="205" t="str">
        <f>IF('申込一覧（女）'!R4="○",'申込一覧（女）'!B4,"")</f>
        <v/>
      </c>
      <c r="P4" s="205" t="str">
        <f>IF('申込一覧（女）'!R4="○",'申込一覧（女）'!D4,"")</f>
        <v/>
      </c>
      <c r="Q4" s="205" t="str">
        <f>IF(P4="","",'申込一覧（女）'!G4)</f>
        <v/>
      </c>
    </row>
    <row r="5" spans="1:17">
      <c r="A5" s="209">
        <f t="shared" ref="A5:A53" si="0">IF(D5="",A4,A4+1)</f>
        <v>0</v>
      </c>
      <c r="B5" s="209" t="str">
        <f t="shared" ref="B5:B53" si="1">IF(D5="","",A5)</f>
        <v/>
      </c>
      <c r="C5" s="205" t="str">
        <f>IF('申込一覧（男）'!P5="○",'申込一覧（男）'!B5,"")</f>
        <v/>
      </c>
      <c r="D5" s="205" t="str">
        <f>IF('申込一覧（男）'!P5="○",'申込一覧（男）'!D5,"")</f>
        <v/>
      </c>
      <c r="E5" s="205" t="str">
        <f>IF(D5="","",'申込一覧（男）'!G5)</f>
        <v/>
      </c>
      <c r="G5" s="209">
        <f t="shared" ref="G5:G53" si="2">IF(J5="",G4,G4+1)</f>
        <v>0</v>
      </c>
      <c r="H5" s="209" t="str">
        <f t="shared" ref="H5:H53" si="3">IF(J5="","",G5)</f>
        <v/>
      </c>
      <c r="I5" s="209" t="str">
        <f>IF('申込一覧（男）'!Q5="○",'申込一覧（男）'!B5,"")</f>
        <v/>
      </c>
      <c r="J5" s="205" t="str">
        <f>IF('申込一覧（男）'!Q5="○",'申込一覧（男）'!D5,"")</f>
        <v/>
      </c>
      <c r="K5" s="205" t="str">
        <f>IF(J5="","",'申込一覧（男）'!G5)</f>
        <v/>
      </c>
      <c r="M5" s="209">
        <f t="shared" ref="M5:M53" si="4">IF(P5="",M4,+M4+1)</f>
        <v>0</v>
      </c>
      <c r="N5" s="209" t="str">
        <f t="shared" ref="N5:N53" si="5">IF(P5="","",M5)</f>
        <v/>
      </c>
      <c r="O5" s="205" t="str">
        <f>IF('申込一覧（女）'!R5="○",'申込一覧（女）'!B5,"")</f>
        <v/>
      </c>
      <c r="P5" s="205" t="str">
        <f>IF('申込一覧（女）'!R5="○",'申込一覧（女）'!D5,"")</f>
        <v/>
      </c>
      <c r="Q5" s="205" t="str">
        <f>IF(P5="","",'申込一覧（女）'!G5)</f>
        <v/>
      </c>
    </row>
    <row r="6" spans="1:17">
      <c r="A6" s="209">
        <f t="shared" si="0"/>
        <v>0</v>
      </c>
      <c r="B6" s="209" t="str">
        <f t="shared" si="1"/>
        <v/>
      </c>
      <c r="C6" s="205" t="str">
        <f>IF('申込一覧（男）'!P6="○",'申込一覧（男）'!B6,"")</f>
        <v/>
      </c>
      <c r="D6" s="205" t="str">
        <f>IF('申込一覧（男）'!P6="○",'申込一覧（男）'!D6,"")</f>
        <v/>
      </c>
      <c r="E6" s="205" t="str">
        <f>IF(D6="","",'申込一覧（男）'!G6)</f>
        <v/>
      </c>
      <c r="G6" s="209">
        <f t="shared" si="2"/>
        <v>0</v>
      </c>
      <c r="H6" s="209" t="str">
        <f t="shared" si="3"/>
        <v/>
      </c>
      <c r="I6" s="209" t="str">
        <f>IF('申込一覧（男）'!Q6="○",'申込一覧（男）'!B6,"")</f>
        <v/>
      </c>
      <c r="J6" s="205" t="str">
        <f>IF('申込一覧（男）'!Q6="○",'申込一覧（男）'!D6,"")</f>
        <v/>
      </c>
      <c r="K6" s="205" t="str">
        <f>IF(J6="","",'申込一覧（男）'!G6)</f>
        <v/>
      </c>
      <c r="M6" s="209">
        <f t="shared" si="4"/>
        <v>0</v>
      </c>
      <c r="N6" s="209" t="str">
        <f t="shared" si="5"/>
        <v/>
      </c>
      <c r="O6" s="205" t="str">
        <f>IF('申込一覧（女）'!R6="○",'申込一覧（女）'!B6,"")</f>
        <v/>
      </c>
      <c r="P6" s="205" t="str">
        <f>IF('申込一覧（女）'!R6="○",'申込一覧（女）'!D6,"")</f>
        <v/>
      </c>
      <c r="Q6" s="205" t="str">
        <f>IF(P6="","",'申込一覧（女）'!G6)</f>
        <v/>
      </c>
    </row>
    <row r="7" spans="1:17">
      <c r="A7" s="209">
        <f t="shared" si="0"/>
        <v>0</v>
      </c>
      <c r="B7" s="209" t="str">
        <f t="shared" si="1"/>
        <v/>
      </c>
      <c r="C7" s="205" t="str">
        <f>IF('申込一覧（男）'!P7="○",'申込一覧（男）'!B7,"")</f>
        <v/>
      </c>
      <c r="D7" s="205" t="str">
        <f>IF('申込一覧（男）'!P7="○",'申込一覧（男）'!D7,"")</f>
        <v/>
      </c>
      <c r="E7" s="205" t="str">
        <f>IF(D7="","",'申込一覧（男）'!G7)</f>
        <v/>
      </c>
      <c r="G7" s="209">
        <f t="shared" si="2"/>
        <v>0</v>
      </c>
      <c r="H7" s="209" t="str">
        <f t="shared" si="3"/>
        <v/>
      </c>
      <c r="I7" s="209" t="str">
        <f>IF('申込一覧（男）'!Q7="○",'申込一覧（男）'!B7,"")</f>
        <v/>
      </c>
      <c r="J7" s="205" t="str">
        <f>IF('申込一覧（男）'!Q7="○",'申込一覧（男）'!D7,"")</f>
        <v/>
      </c>
      <c r="K7" s="205" t="str">
        <f>IF(J7="","",'申込一覧（男）'!G7)</f>
        <v/>
      </c>
      <c r="M7" s="209">
        <f t="shared" si="4"/>
        <v>0</v>
      </c>
      <c r="N7" s="209" t="str">
        <f t="shared" si="5"/>
        <v/>
      </c>
      <c r="O7" s="205" t="str">
        <f>IF('申込一覧（女）'!R7="○",'申込一覧（女）'!B7,"")</f>
        <v/>
      </c>
      <c r="P7" s="205" t="str">
        <f>IF('申込一覧（女）'!R7="○",'申込一覧（女）'!D7,"")</f>
        <v/>
      </c>
      <c r="Q7" s="205" t="str">
        <f>IF(P7="","",'申込一覧（女）'!G7)</f>
        <v/>
      </c>
    </row>
    <row r="8" spans="1:17">
      <c r="A8" s="209">
        <f t="shared" si="0"/>
        <v>0</v>
      </c>
      <c r="B8" s="209" t="str">
        <f t="shared" si="1"/>
        <v/>
      </c>
      <c r="C8" s="205" t="str">
        <f>IF('申込一覧（男）'!P8="○",'申込一覧（男）'!B8,"")</f>
        <v/>
      </c>
      <c r="D8" s="205" t="str">
        <f>IF('申込一覧（男）'!P8="○",'申込一覧（男）'!D8,"")</f>
        <v/>
      </c>
      <c r="E8" s="205" t="str">
        <f>IF(D8="","",'申込一覧（男）'!G8)</f>
        <v/>
      </c>
      <c r="G8" s="209">
        <f t="shared" si="2"/>
        <v>0</v>
      </c>
      <c r="H8" s="209" t="str">
        <f t="shared" si="3"/>
        <v/>
      </c>
      <c r="I8" s="209" t="str">
        <f>IF('申込一覧（男）'!Q8="○",'申込一覧（男）'!B8,"")</f>
        <v/>
      </c>
      <c r="J8" s="205" t="str">
        <f>IF('申込一覧（男）'!Q8="○",'申込一覧（男）'!D8,"")</f>
        <v/>
      </c>
      <c r="K8" s="205" t="str">
        <f>IF(J8="","",'申込一覧（男）'!G8)</f>
        <v/>
      </c>
      <c r="M8" s="209">
        <f t="shared" si="4"/>
        <v>0</v>
      </c>
      <c r="N8" s="209" t="str">
        <f t="shared" si="5"/>
        <v/>
      </c>
      <c r="O8" s="205" t="str">
        <f>IF('申込一覧（女）'!R8="○",'申込一覧（女）'!B8,"")</f>
        <v/>
      </c>
      <c r="P8" s="205" t="str">
        <f>IF('申込一覧（女）'!R8="○",'申込一覧（女）'!D8,"")</f>
        <v/>
      </c>
      <c r="Q8" s="205" t="str">
        <f>IF(P8="","",'申込一覧（女）'!G8)</f>
        <v/>
      </c>
    </row>
    <row r="9" spans="1:17">
      <c r="A9" s="209">
        <f t="shared" si="0"/>
        <v>0</v>
      </c>
      <c r="B9" s="209" t="str">
        <f t="shared" si="1"/>
        <v/>
      </c>
      <c r="C9" s="205" t="str">
        <f>IF('申込一覧（男）'!P9="○",'申込一覧（男）'!B9,"")</f>
        <v/>
      </c>
      <c r="D9" s="205" t="str">
        <f>IF('申込一覧（男）'!P9="○",'申込一覧（男）'!D9,"")</f>
        <v/>
      </c>
      <c r="E9" s="205" t="str">
        <f>IF(D9="","",'申込一覧（男）'!G9)</f>
        <v/>
      </c>
      <c r="G9" s="209">
        <f t="shared" si="2"/>
        <v>0</v>
      </c>
      <c r="H9" s="209" t="str">
        <f t="shared" si="3"/>
        <v/>
      </c>
      <c r="I9" s="209" t="str">
        <f>IF('申込一覧（男）'!Q9="○",'申込一覧（男）'!B9,"")</f>
        <v/>
      </c>
      <c r="J9" s="205" t="str">
        <f>IF('申込一覧（男）'!Q9="○",'申込一覧（男）'!D9,"")</f>
        <v/>
      </c>
      <c r="K9" s="205" t="str">
        <f>IF(J9="","",'申込一覧（男）'!G9)</f>
        <v/>
      </c>
      <c r="M9" s="209">
        <f t="shared" si="4"/>
        <v>0</v>
      </c>
      <c r="N9" s="209" t="str">
        <f t="shared" si="5"/>
        <v/>
      </c>
      <c r="O9" s="205" t="str">
        <f>IF('申込一覧（女）'!R9="○",'申込一覧（女）'!B9,"")</f>
        <v/>
      </c>
      <c r="P9" s="205" t="str">
        <f>IF('申込一覧（女）'!R9="○",'申込一覧（女）'!D9,"")</f>
        <v/>
      </c>
      <c r="Q9" s="205" t="str">
        <f>IF(P9="","",'申込一覧（女）'!G9)</f>
        <v/>
      </c>
    </row>
    <row r="10" spans="1:17">
      <c r="A10" s="209">
        <f t="shared" si="0"/>
        <v>0</v>
      </c>
      <c r="B10" s="209" t="str">
        <f t="shared" si="1"/>
        <v/>
      </c>
      <c r="C10" s="205" t="str">
        <f>IF('申込一覧（男）'!P10="○",'申込一覧（男）'!B10,"")</f>
        <v/>
      </c>
      <c r="D10" s="205" t="str">
        <f>IF('申込一覧（男）'!P10="○",'申込一覧（男）'!D10,"")</f>
        <v/>
      </c>
      <c r="E10" s="205" t="str">
        <f>IF(D10="","",'申込一覧（男）'!G10)</f>
        <v/>
      </c>
      <c r="G10" s="209">
        <f t="shared" si="2"/>
        <v>0</v>
      </c>
      <c r="H10" s="209" t="str">
        <f t="shared" si="3"/>
        <v/>
      </c>
      <c r="I10" s="209" t="str">
        <f>IF('申込一覧（男）'!Q10="○",'申込一覧（男）'!B10,"")</f>
        <v/>
      </c>
      <c r="J10" s="205" t="str">
        <f>IF('申込一覧（男）'!Q10="○",'申込一覧（男）'!D10,"")</f>
        <v/>
      </c>
      <c r="K10" s="205" t="str">
        <f>IF(J10="","",'申込一覧（男）'!G10)</f>
        <v/>
      </c>
      <c r="M10" s="209">
        <f t="shared" si="4"/>
        <v>0</v>
      </c>
      <c r="N10" s="209" t="str">
        <f t="shared" si="5"/>
        <v/>
      </c>
      <c r="O10" s="205" t="str">
        <f>IF('申込一覧（女）'!R10="○",'申込一覧（女）'!B10,"")</f>
        <v/>
      </c>
      <c r="P10" s="205" t="str">
        <f>IF('申込一覧（女）'!R10="○",'申込一覧（女）'!D10,"")</f>
        <v/>
      </c>
      <c r="Q10" s="205" t="str">
        <f>IF(P10="","",'申込一覧（女）'!G10)</f>
        <v/>
      </c>
    </row>
    <row r="11" spans="1:17">
      <c r="A11" s="209">
        <f t="shared" si="0"/>
        <v>0</v>
      </c>
      <c r="B11" s="209" t="str">
        <f t="shared" si="1"/>
        <v/>
      </c>
      <c r="C11" s="205" t="str">
        <f>IF('申込一覧（男）'!P11="○",'申込一覧（男）'!B11,"")</f>
        <v/>
      </c>
      <c r="D11" s="205" t="str">
        <f>IF('申込一覧（男）'!P11="○",'申込一覧（男）'!D11,"")</f>
        <v/>
      </c>
      <c r="E11" s="205" t="str">
        <f>IF(D11="","",'申込一覧（男）'!G11)</f>
        <v/>
      </c>
      <c r="G11" s="209">
        <f t="shared" si="2"/>
        <v>0</v>
      </c>
      <c r="H11" s="209" t="str">
        <f t="shared" si="3"/>
        <v/>
      </c>
      <c r="I11" s="209" t="str">
        <f>IF('申込一覧（男）'!Q11="○",'申込一覧（男）'!B11,"")</f>
        <v/>
      </c>
      <c r="J11" s="205" t="str">
        <f>IF('申込一覧（男）'!Q11="○",'申込一覧（男）'!D11,"")</f>
        <v/>
      </c>
      <c r="K11" s="205" t="str">
        <f>IF(J11="","",'申込一覧（男）'!G11)</f>
        <v/>
      </c>
      <c r="M11" s="209">
        <f t="shared" si="4"/>
        <v>0</v>
      </c>
      <c r="N11" s="209" t="str">
        <f t="shared" si="5"/>
        <v/>
      </c>
      <c r="O11" s="205" t="str">
        <f>IF('申込一覧（女）'!R11="○",'申込一覧（女）'!B11,"")</f>
        <v/>
      </c>
      <c r="P11" s="205" t="str">
        <f>IF('申込一覧（女）'!R11="○",'申込一覧（女）'!D11,"")</f>
        <v/>
      </c>
      <c r="Q11" s="205" t="str">
        <f>IF(P11="","",'申込一覧（女）'!G11)</f>
        <v/>
      </c>
    </row>
    <row r="12" spans="1:17">
      <c r="A12" s="209">
        <f t="shared" si="0"/>
        <v>0</v>
      </c>
      <c r="B12" s="209" t="str">
        <f t="shared" si="1"/>
        <v/>
      </c>
      <c r="C12" s="205" t="str">
        <f>IF('申込一覧（男）'!P12="○",'申込一覧（男）'!B12,"")</f>
        <v/>
      </c>
      <c r="D12" s="205" t="str">
        <f>IF('申込一覧（男）'!P12="○",'申込一覧（男）'!D12,"")</f>
        <v/>
      </c>
      <c r="E12" s="205" t="str">
        <f>IF(D12="","",'申込一覧（男）'!G12)</f>
        <v/>
      </c>
      <c r="G12" s="209">
        <f t="shared" si="2"/>
        <v>0</v>
      </c>
      <c r="H12" s="209" t="str">
        <f t="shared" si="3"/>
        <v/>
      </c>
      <c r="I12" s="209" t="str">
        <f>IF('申込一覧（男）'!Q12="○",'申込一覧（男）'!B12,"")</f>
        <v/>
      </c>
      <c r="J12" s="205" t="str">
        <f>IF('申込一覧（男）'!Q12="○",'申込一覧（男）'!D12,"")</f>
        <v/>
      </c>
      <c r="K12" s="205" t="str">
        <f>IF(J12="","",'申込一覧（男）'!G12)</f>
        <v/>
      </c>
      <c r="M12" s="209">
        <f t="shared" si="4"/>
        <v>0</v>
      </c>
      <c r="N12" s="209" t="str">
        <f t="shared" si="5"/>
        <v/>
      </c>
      <c r="O12" s="205" t="str">
        <f>IF('申込一覧（女）'!R12="○",'申込一覧（女）'!B12,"")</f>
        <v/>
      </c>
      <c r="P12" s="205" t="str">
        <f>IF('申込一覧（女）'!R12="○",'申込一覧（女）'!D12,"")</f>
        <v/>
      </c>
      <c r="Q12" s="205" t="str">
        <f>IF(P12="","",'申込一覧（女）'!G12)</f>
        <v/>
      </c>
    </row>
    <row r="13" spans="1:17">
      <c r="A13" s="209">
        <f t="shared" si="0"/>
        <v>0</v>
      </c>
      <c r="B13" s="209" t="str">
        <f t="shared" si="1"/>
        <v/>
      </c>
      <c r="C13" s="205" t="str">
        <f>IF('申込一覧（男）'!P13="○",'申込一覧（男）'!B13,"")</f>
        <v/>
      </c>
      <c r="D13" s="205" t="str">
        <f>IF('申込一覧（男）'!P13="○",'申込一覧（男）'!D13,"")</f>
        <v/>
      </c>
      <c r="E13" s="205" t="str">
        <f>IF(D13="","",'申込一覧（男）'!G13)</f>
        <v/>
      </c>
      <c r="G13" s="209">
        <f t="shared" si="2"/>
        <v>0</v>
      </c>
      <c r="H13" s="209" t="str">
        <f t="shared" si="3"/>
        <v/>
      </c>
      <c r="I13" s="209" t="str">
        <f>IF('申込一覧（男）'!Q13="○",'申込一覧（男）'!B13,"")</f>
        <v/>
      </c>
      <c r="J13" s="205" t="str">
        <f>IF('申込一覧（男）'!Q13="○",'申込一覧（男）'!D13,"")</f>
        <v/>
      </c>
      <c r="K13" s="205" t="str">
        <f>IF(J13="","",'申込一覧（男）'!G13)</f>
        <v/>
      </c>
      <c r="M13" s="209">
        <f t="shared" si="4"/>
        <v>0</v>
      </c>
      <c r="N13" s="209" t="str">
        <f t="shared" si="5"/>
        <v/>
      </c>
      <c r="O13" s="205" t="str">
        <f>IF('申込一覧（女）'!R13="○",'申込一覧（女）'!B13,"")</f>
        <v/>
      </c>
      <c r="P13" s="205" t="str">
        <f>IF('申込一覧（女）'!R13="○",'申込一覧（女）'!D13,"")</f>
        <v/>
      </c>
      <c r="Q13" s="205" t="str">
        <f>IF(P13="","",'申込一覧（女）'!G13)</f>
        <v/>
      </c>
    </row>
    <row r="14" spans="1:17">
      <c r="A14" s="209">
        <f t="shared" si="0"/>
        <v>0</v>
      </c>
      <c r="B14" s="209" t="str">
        <f t="shared" si="1"/>
        <v/>
      </c>
      <c r="C14" s="205" t="str">
        <f>IF('申込一覧（男）'!P14="○",'申込一覧（男）'!B14,"")</f>
        <v/>
      </c>
      <c r="D14" s="205" t="str">
        <f>IF('申込一覧（男）'!P14="○",'申込一覧（男）'!D14,"")</f>
        <v/>
      </c>
      <c r="E14" s="205" t="str">
        <f>IF(D14="","",'申込一覧（男）'!G14)</f>
        <v/>
      </c>
      <c r="G14" s="209">
        <f t="shared" si="2"/>
        <v>0</v>
      </c>
      <c r="H14" s="209" t="str">
        <f t="shared" si="3"/>
        <v/>
      </c>
      <c r="I14" s="209" t="str">
        <f>IF('申込一覧（男）'!Q14="○",'申込一覧（男）'!B14,"")</f>
        <v/>
      </c>
      <c r="J14" s="205" t="str">
        <f>IF('申込一覧（男）'!Q14="○",'申込一覧（男）'!D14,"")</f>
        <v/>
      </c>
      <c r="K14" s="205" t="str">
        <f>IF(J14="","",'申込一覧（男）'!G14)</f>
        <v/>
      </c>
      <c r="M14" s="209">
        <f t="shared" si="4"/>
        <v>0</v>
      </c>
      <c r="N14" s="209" t="str">
        <f t="shared" si="5"/>
        <v/>
      </c>
      <c r="O14" s="205" t="str">
        <f>IF('申込一覧（女）'!R14="○",'申込一覧（女）'!B14,"")</f>
        <v/>
      </c>
      <c r="P14" s="205" t="str">
        <f>IF('申込一覧（女）'!R14="○",'申込一覧（女）'!D14,"")</f>
        <v/>
      </c>
      <c r="Q14" s="205" t="str">
        <f>IF(P14="","",'申込一覧（女）'!G14)</f>
        <v/>
      </c>
    </row>
    <row r="15" spans="1:17">
      <c r="A15" s="209">
        <f t="shared" si="0"/>
        <v>0</v>
      </c>
      <c r="B15" s="209" t="str">
        <f t="shared" si="1"/>
        <v/>
      </c>
      <c r="C15" s="205" t="str">
        <f>IF('申込一覧（男）'!P15="○",'申込一覧（男）'!B15,"")</f>
        <v/>
      </c>
      <c r="D15" s="205" t="str">
        <f>IF('申込一覧（男）'!P15="○",'申込一覧（男）'!D15,"")</f>
        <v/>
      </c>
      <c r="E15" s="205" t="str">
        <f>IF(D15="","",'申込一覧（男）'!G15)</f>
        <v/>
      </c>
      <c r="G15" s="209">
        <f t="shared" si="2"/>
        <v>0</v>
      </c>
      <c r="H15" s="209" t="str">
        <f t="shared" si="3"/>
        <v/>
      </c>
      <c r="I15" s="209" t="str">
        <f>IF('申込一覧（男）'!Q15="○",'申込一覧（男）'!B15,"")</f>
        <v/>
      </c>
      <c r="J15" s="205" t="str">
        <f>IF('申込一覧（男）'!Q15="○",'申込一覧（男）'!D15,"")</f>
        <v/>
      </c>
      <c r="K15" s="205" t="str">
        <f>IF(J15="","",'申込一覧（男）'!G15)</f>
        <v/>
      </c>
      <c r="M15" s="209">
        <f t="shared" si="4"/>
        <v>0</v>
      </c>
      <c r="N15" s="209" t="str">
        <f t="shared" si="5"/>
        <v/>
      </c>
      <c r="O15" s="205" t="str">
        <f>IF('申込一覧（女）'!R15="○",'申込一覧（女）'!B15,"")</f>
        <v/>
      </c>
      <c r="P15" s="205" t="str">
        <f>IF('申込一覧（女）'!R15="○",'申込一覧（女）'!D15,"")</f>
        <v/>
      </c>
      <c r="Q15" s="205" t="str">
        <f>IF(P15="","",'申込一覧（女）'!G15)</f>
        <v/>
      </c>
    </row>
    <row r="16" spans="1:17">
      <c r="A16" s="209">
        <f t="shared" si="0"/>
        <v>0</v>
      </c>
      <c r="B16" s="209" t="str">
        <f t="shared" si="1"/>
        <v/>
      </c>
      <c r="C16" s="205" t="str">
        <f>IF('申込一覧（男）'!P16="○",'申込一覧（男）'!B16,"")</f>
        <v/>
      </c>
      <c r="D16" s="205" t="str">
        <f>IF('申込一覧（男）'!P16="○",'申込一覧（男）'!D16,"")</f>
        <v/>
      </c>
      <c r="E16" s="205" t="str">
        <f>IF(D16="","",'申込一覧（男）'!G16)</f>
        <v/>
      </c>
      <c r="G16" s="209">
        <f t="shared" si="2"/>
        <v>0</v>
      </c>
      <c r="H16" s="209" t="str">
        <f t="shared" si="3"/>
        <v/>
      </c>
      <c r="I16" s="209" t="str">
        <f>IF('申込一覧（男）'!Q16="○",'申込一覧（男）'!B16,"")</f>
        <v/>
      </c>
      <c r="J16" s="205" t="str">
        <f>IF('申込一覧（男）'!Q16="○",'申込一覧（男）'!D16,"")</f>
        <v/>
      </c>
      <c r="K16" s="205" t="str">
        <f>IF(J16="","",'申込一覧（男）'!G16)</f>
        <v/>
      </c>
      <c r="M16" s="209">
        <f t="shared" si="4"/>
        <v>0</v>
      </c>
      <c r="N16" s="209" t="str">
        <f t="shared" si="5"/>
        <v/>
      </c>
      <c r="O16" s="205" t="str">
        <f>IF('申込一覧（女）'!R16="○",'申込一覧（女）'!B16,"")</f>
        <v/>
      </c>
      <c r="P16" s="205" t="str">
        <f>IF('申込一覧（女）'!R16="○",'申込一覧（女）'!D16,"")</f>
        <v/>
      </c>
      <c r="Q16" s="205" t="str">
        <f>IF(P16="","",'申込一覧（女）'!G16)</f>
        <v/>
      </c>
    </row>
    <row r="17" spans="1:17">
      <c r="A17" s="209">
        <f t="shared" si="0"/>
        <v>0</v>
      </c>
      <c r="B17" s="209" t="str">
        <f t="shared" si="1"/>
        <v/>
      </c>
      <c r="C17" s="205" t="str">
        <f>IF('申込一覧（男）'!P17="○",'申込一覧（男）'!B17,"")</f>
        <v/>
      </c>
      <c r="D17" s="205" t="str">
        <f>IF('申込一覧（男）'!P17="○",'申込一覧（男）'!D17,"")</f>
        <v/>
      </c>
      <c r="E17" s="205" t="str">
        <f>IF(D17="","",'申込一覧（男）'!G17)</f>
        <v/>
      </c>
      <c r="G17" s="209">
        <f t="shared" si="2"/>
        <v>0</v>
      </c>
      <c r="H17" s="209" t="str">
        <f t="shared" si="3"/>
        <v/>
      </c>
      <c r="I17" s="209" t="str">
        <f>IF('申込一覧（男）'!Q17="○",'申込一覧（男）'!B17,"")</f>
        <v/>
      </c>
      <c r="J17" s="205" t="str">
        <f>IF('申込一覧（男）'!Q17="○",'申込一覧（男）'!D17,"")</f>
        <v/>
      </c>
      <c r="K17" s="205" t="str">
        <f>IF(J17="","",'申込一覧（男）'!G17)</f>
        <v/>
      </c>
      <c r="M17" s="209">
        <f t="shared" si="4"/>
        <v>0</v>
      </c>
      <c r="N17" s="209" t="str">
        <f t="shared" si="5"/>
        <v/>
      </c>
      <c r="O17" s="205" t="str">
        <f>IF('申込一覧（女）'!R17="○",'申込一覧（女）'!B17,"")</f>
        <v/>
      </c>
      <c r="P17" s="205" t="str">
        <f>IF('申込一覧（女）'!R17="○",'申込一覧（女）'!D17,"")</f>
        <v/>
      </c>
      <c r="Q17" s="205" t="str">
        <f>IF(P17="","",'申込一覧（女）'!G17)</f>
        <v/>
      </c>
    </row>
    <row r="18" spans="1:17">
      <c r="A18" s="209">
        <f t="shared" si="0"/>
        <v>0</v>
      </c>
      <c r="B18" s="209" t="str">
        <f t="shared" si="1"/>
        <v/>
      </c>
      <c r="C18" s="205" t="str">
        <f>IF('申込一覧（男）'!P18="○",'申込一覧（男）'!B18,"")</f>
        <v/>
      </c>
      <c r="D18" s="205" t="str">
        <f>IF('申込一覧（男）'!P18="○",'申込一覧（男）'!D18,"")</f>
        <v/>
      </c>
      <c r="E18" s="205" t="str">
        <f>IF(D18="","",'申込一覧（男）'!G18)</f>
        <v/>
      </c>
      <c r="G18" s="209">
        <f t="shared" si="2"/>
        <v>0</v>
      </c>
      <c r="H18" s="209" t="str">
        <f t="shared" si="3"/>
        <v/>
      </c>
      <c r="I18" s="209" t="str">
        <f>IF('申込一覧（男）'!Q18="○",'申込一覧（男）'!B18,"")</f>
        <v/>
      </c>
      <c r="J18" s="205" t="str">
        <f>IF('申込一覧（男）'!Q18="○",'申込一覧（男）'!D18,"")</f>
        <v/>
      </c>
      <c r="K18" s="205" t="str">
        <f>IF(J18="","",'申込一覧（男）'!G18)</f>
        <v/>
      </c>
      <c r="M18" s="209">
        <f t="shared" si="4"/>
        <v>0</v>
      </c>
      <c r="N18" s="209" t="str">
        <f t="shared" si="5"/>
        <v/>
      </c>
      <c r="O18" s="205" t="str">
        <f>IF('申込一覧（女）'!R18="○",'申込一覧（女）'!B18,"")</f>
        <v/>
      </c>
      <c r="P18" s="205" t="str">
        <f>IF('申込一覧（女）'!R18="○",'申込一覧（女）'!D18,"")</f>
        <v/>
      </c>
      <c r="Q18" s="205" t="str">
        <f>IF(P18="","",'申込一覧（女）'!G18)</f>
        <v/>
      </c>
    </row>
    <row r="19" spans="1:17">
      <c r="A19" s="209">
        <f t="shared" si="0"/>
        <v>0</v>
      </c>
      <c r="B19" s="209" t="str">
        <f t="shared" si="1"/>
        <v/>
      </c>
      <c r="C19" s="205" t="str">
        <f>IF('申込一覧（男）'!P19="○",'申込一覧（男）'!B19,"")</f>
        <v/>
      </c>
      <c r="D19" s="205" t="str">
        <f>IF('申込一覧（男）'!P19="○",'申込一覧（男）'!D19,"")</f>
        <v/>
      </c>
      <c r="E19" s="205" t="str">
        <f>IF(D19="","",'申込一覧（男）'!G19)</f>
        <v/>
      </c>
      <c r="G19" s="209">
        <f t="shared" si="2"/>
        <v>0</v>
      </c>
      <c r="H19" s="209" t="str">
        <f t="shared" si="3"/>
        <v/>
      </c>
      <c r="I19" s="209" t="str">
        <f>IF('申込一覧（男）'!Q19="○",'申込一覧（男）'!B19,"")</f>
        <v/>
      </c>
      <c r="J19" s="205" t="str">
        <f>IF('申込一覧（男）'!Q19="○",'申込一覧（男）'!D19,"")</f>
        <v/>
      </c>
      <c r="K19" s="205" t="str">
        <f>IF(J19="","",'申込一覧（男）'!G19)</f>
        <v/>
      </c>
      <c r="M19" s="209">
        <f t="shared" si="4"/>
        <v>0</v>
      </c>
      <c r="N19" s="209" t="str">
        <f t="shared" si="5"/>
        <v/>
      </c>
      <c r="O19" s="205" t="str">
        <f>IF('申込一覧（女）'!R19="○",'申込一覧（女）'!B19,"")</f>
        <v/>
      </c>
      <c r="P19" s="205" t="str">
        <f>IF('申込一覧（女）'!R19="○",'申込一覧（女）'!D19,"")</f>
        <v/>
      </c>
      <c r="Q19" s="205" t="str">
        <f>IF(P19="","",'申込一覧（女）'!G19)</f>
        <v/>
      </c>
    </row>
    <row r="20" spans="1:17">
      <c r="A20" s="209">
        <f t="shared" si="0"/>
        <v>0</v>
      </c>
      <c r="B20" s="209" t="str">
        <f t="shared" si="1"/>
        <v/>
      </c>
      <c r="C20" s="205" t="str">
        <f>IF('申込一覧（男）'!P20="○",'申込一覧（男）'!B20,"")</f>
        <v/>
      </c>
      <c r="D20" s="205" t="str">
        <f>IF('申込一覧（男）'!P20="○",'申込一覧（男）'!D20,"")</f>
        <v/>
      </c>
      <c r="E20" s="205" t="str">
        <f>IF(D20="","",'申込一覧（男）'!G20)</f>
        <v/>
      </c>
      <c r="G20" s="209">
        <f t="shared" si="2"/>
        <v>0</v>
      </c>
      <c r="H20" s="209" t="str">
        <f t="shared" si="3"/>
        <v/>
      </c>
      <c r="I20" s="209" t="str">
        <f>IF('申込一覧（男）'!Q20="○",'申込一覧（男）'!B20,"")</f>
        <v/>
      </c>
      <c r="J20" s="205" t="str">
        <f>IF('申込一覧（男）'!Q20="○",'申込一覧（男）'!D20,"")</f>
        <v/>
      </c>
      <c r="K20" s="205" t="str">
        <f>IF(J20="","",'申込一覧（男）'!G20)</f>
        <v/>
      </c>
      <c r="M20" s="209">
        <f t="shared" si="4"/>
        <v>0</v>
      </c>
      <c r="N20" s="209" t="str">
        <f t="shared" si="5"/>
        <v/>
      </c>
      <c r="O20" s="205" t="str">
        <f>IF('申込一覧（女）'!R20="○",'申込一覧（女）'!B20,"")</f>
        <v/>
      </c>
      <c r="P20" s="205" t="str">
        <f>IF('申込一覧（女）'!R20="○",'申込一覧（女）'!D20,"")</f>
        <v/>
      </c>
      <c r="Q20" s="205" t="str">
        <f>IF(P20="","",'申込一覧（女）'!G20)</f>
        <v/>
      </c>
    </row>
    <row r="21" spans="1:17">
      <c r="A21" s="209">
        <f t="shared" si="0"/>
        <v>0</v>
      </c>
      <c r="B21" s="209" t="str">
        <f t="shared" si="1"/>
        <v/>
      </c>
      <c r="C21" s="205" t="str">
        <f>IF('申込一覧（男）'!P21="○",'申込一覧（男）'!B21,"")</f>
        <v/>
      </c>
      <c r="D21" s="205" t="str">
        <f>IF('申込一覧（男）'!P21="○",'申込一覧（男）'!D21,"")</f>
        <v/>
      </c>
      <c r="E21" s="205" t="str">
        <f>IF(D21="","",'申込一覧（男）'!G21)</f>
        <v/>
      </c>
      <c r="G21" s="209">
        <f t="shared" si="2"/>
        <v>0</v>
      </c>
      <c r="H21" s="209" t="str">
        <f t="shared" si="3"/>
        <v/>
      </c>
      <c r="I21" s="209" t="str">
        <f>IF('申込一覧（男）'!Q21="○",'申込一覧（男）'!B21,"")</f>
        <v/>
      </c>
      <c r="J21" s="205" t="str">
        <f>IF('申込一覧（男）'!Q21="○",'申込一覧（男）'!D21,"")</f>
        <v/>
      </c>
      <c r="K21" s="205" t="str">
        <f>IF(J21="","",'申込一覧（男）'!G21)</f>
        <v/>
      </c>
      <c r="M21" s="209">
        <f t="shared" si="4"/>
        <v>0</v>
      </c>
      <c r="N21" s="209" t="str">
        <f t="shared" si="5"/>
        <v/>
      </c>
      <c r="O21" s="205" t="str">
        <f>IF('申込一覧（女）'!R21="○",'申込一覧（女）'!B21,"")</f>
        <v/>
      </c>
      <c r="P21" s="205" t="str">
        <f>IF('申込一覧（女）'!R21="○",'申込一覧（女）'!D21,"")</f>
        <v/>
      </c>
      <c r="Q21" s="205" t="str">
        <f>IF(P21="","",'申込一覧（女）'!G21)</f>
        <v/>
      </c>
    </row>
    <row r="22" spans="1:17">
      <c r="A22" s="209">
        <f t="shared" si="0"/>
        <v>0</v>
      </c>
      <c r="B22" s="209" t="str">
        <f t="shared" si="1"/>
        <v/>
      </c>
      <c r="C22" s="205" t="str">
        <f>IF('申込一覧（男）'!P22="○",'申込一覧（男）'!B22,"")</f>
        <v/>
      </c>
      <c r="D22" s="205" t="str">
        <f>IF('申込一覧（男）'!P22="○",'申込一覧（男）'!D22,"")</f>
        <v/>
      </c>
      <c r="E22" s="205" t="str">
        <f>IF(D22="","",'申込一覧（男）'!G22)</f>
        <v/>
      </c>
      <c r="G22" s="209">
        <f t="shared" si="2"/>
        <v>0</v>
      </c>
      <c r="H22" s="209" t="str">
        <f t="shared" si="3"/>
        <v/>
      </c>
      <c r="I22" s="209" t="str">
        <f>IF('申込一覧（男）'!Q22="○",'申込一覧（男）'!B22,"")</f>
        <v/>
      </c>
      <c r="J22" s="205" t="str">
        <f>IF('申込一覧（男）'!Q22="○",'申込一覧（男）'!D22,"")</f>
        <v/>
      </c>
      <c r="K22" s="205" t="str">
        <f>IF(J22="","",'申込一覧（男）'!G22)</f>
        <v/>
      </c>
      <c r="M22" s="209">
        <f t="shared" si="4"/>
        <v>0</v>
      </c>
      <c r="N22" s="209" t="str">
        <f t="shared" si="5"/>
        <v/>
      </c>
      <c r="O22" s="205" t="str">
        <f>IF('申込一覧（女）'!R22="○",'申込一覧（女）'!B22,"")</f>
        <v/>
      </c>
      <c r="P22" s="205" t="str">
        <f>IF('申込一覧（女）'!R22="○",'申込一覧（女）'!D22,"")</f>
        <v/>
      </c>
      <c r="Q22" s="205" t="str">
        <f>IF(P22="","",'申込一覧（女）'!G22)</f>
        <v/>
      </c>
    </row>
    <row r="23" spans="1:17">
      <c r="A23" s="209">
        <f t="shared" si="0"/>
        <v>0</v>
      </c>
      <c r="B23" s="209" t="str">
        <f t="shared" si="1"/>
        <v/>
      </c>
      <c r="C23" s="205" t="str">
        <f>IF('申込一覧（男）'!P23="○",'申込一覧（男）'!B23,"")</f>
        <v/>
      </c>
      <c r="D23" s="205" t="str">
        <f>IF('申込一覧（男）'!P23="○",'申込一覧（男）'!D23,"")</f>
        <v/>
      </c>
      <c r="E23" s="205" t="str">
        <f>IF(D23="","",'申込一覧（男）'!G23)</f>
        <v/>
      </c>
      <c r="G23" s="209">
        <f t="shared" si="2"/>
        <v>0</v>
      </c>
      <c r="H23" s="209" t="str">
        <f t="shared" si="3"/>
        <v/>
      </c>
      <c r="I23" s="209" t="str">
        <f>IF('申込一覧（男）'!Q23="○",'申込一覧（男）'!B23,"")</f>
        <v/>
      </c>
      <c r="J23" s="205" t="str">
        <f>IF('申込一覧（男）'!Q23="○",'申込一覧（男）'!D23,"")</f>
        <v/>
      </c>
      <c r="K23" s="205" t="str">
        <f>IF(J23="","",'申込一覧（男）'!G23)</f>
        <v/>
      </c>
      <c r="M23" s="209">
        <f t="shared" si="4"/>
        <v>0</v>
      </c>
      <c r="N23" s="209" t="str">
        <f t="shared" si="5"/>
        <v/>
      </c>
      <c r="O23" s="205" t="str">
        <f>IF('申込一覧（女）'!R23="○",'申込一覧（女）'!B23,"")</f>
        <v/>
      </c>
      <c r="P23" s="205" t="str">
        <f>IF('申込一覧（女）'!R23="○",'申込一覧（女）'!D23,"")</f>
        <v/>
      </c>
      <c r="Q23" s="205" t="str">
        <f>IF(P23="","",'申込一覧（女）'!G23)</f>
        <v/>
      </c>
    </row>
    <row r="24" spans="1:17">
      <c r="A24" s="209">
        <f t="shared" si="0"/>
        <v>0</v>
      </c>
      <c r="B24" s="209" t="str">
        <f t="shared" si="1"/>
        <v/>
      </c>
      <c r="C24" s="205" t="str">
        <f>IF('申込一覧（男）'!P24="○",'申込一覧（男）'!B24,"")</f>
        <v/>
      </c>
      <c r="D24" s="205" t="str">
        <f>IF('申込一覧（男）'!P24="○",'申込一覧（男）'!D24,"")</f>
        <v/>
      </c>
      <c r="E24" s="205" t="str">
        <f>IF(D24="","",'申込一覧（男）'!G24)</f>
        <v/>
      </c>
      <c r="G24" s="209">
        <f t="shared" si="2"/>
        <v>0</v>
      </c>
      <c r="H24" s="209" t="str">
        <f t="shared" si="3"/>
        <v/>
      </c>
      <c r="I24" s="209" t="str">
        <f>IF('申込一覧（男）'!Q24="○",'申込一覧（男）'!B24,"")</f>
        <v/>
      </c>
      <c r="J24" s="205" t="str">
        <f>IF('申込一覧（男）'!Q24="○",'申込一覧（男）'!D24,"")</f>
        <v/>
      </c>
      <c r="K24" s="205" t="str">
        <f>IF(J24="","",'申込一覧（男）'!G24)</f>
        <v/>
      </c>
      <c r="M24" s="209">
        <f t="shared" si="4"/>
        <v>0</v>
      </c>
      <c r="N24" s="209" t="str">
        <f t="shared" si="5"/>
        <v/>
      </c>
      <c r="O24" s="205" t="str">
        <f>IF('申込一覧（女）'!R24="○",'申込一覧（女）'!B24,"")</f>
        <v/>
      </c>
      <c r="P24" s="205" t="str">
        <f>IF('申込一覧（女）'!R24="○",'申込一覧（女）'!D24,"")</f>
        <v/>
      </c>
      <c r="Q24" s="205" t="str">
        <f>IF(P24="","",'申込一覧（女）'!G24)</f>
        <v/>
      </c>
    </row>
    <row r="25" spans="1:17">
      <c r="A25" s="209">
        <f t="shared" si="0"/>
        <v>0</v>
      </c>
      <c r="B25" s="209" t="str">
        <f t="shared" si="1"/>
        <v/>
      </c>
      <c r="C25" s="205" t="str">
        <f>IF('申込一覧（男）'!P25="○",'申込一覧（男）'!B25,"")</f>
        <v/>
      </c>
      <c r="D25" s="205" t="str">
        <f>IF('申込一覧（男）'!P25="○",'申込一覧（男）'!D25,"")</f>
        <v/>
      </c>
      <c r="E25" s="205" t="str">
        <f>IF(D25="","",'申込一覧（男）'!G25)</f>
        <v/>
      </c>
      <c r="G25" s="209">
        <f t="shared" si="2"/>
        <v>0</v>
      </c>
      <c r="H25" s="209" t="str">
        <f t="shared" si="3"/>
        <v/>
      </c>
      <c r="I25" s="209" t="str">
        <f>IF('申込一覧（男）'!Q25="○",'申込一覧（男）'!B25,"")</f>
        <v/>
      </c>
      <c r="J25" s="205" t="str">
        <f>IF('申込一覧（男）'!Q25="○",'申込一覧（男）'!D25,"")</f>
        <v/>
      </c>
      <c r="K25" s="205" t="str">
        <f>IF(J25="","",'申込一覧（男）'!G25)</f>
        <v/>
      </c>
      <c r="M25" s="209">
        <f t="shared" si="4"/>
        <v>0</v>
      </c>
      <c r="N25" s="209" t="str">
        <f t="shared" si="5"/>
        <v/>
      </c>
      <c r="O25" s="205" t="str">
        <f>IF('申込一覧（女）'!R25="○",'申込一覧（女）'!B25,"")</f>
        <v/>
      </c>
      <c r="P25" s="205" t="str">
        <f>IF('申込一覧（女）'!R25="○",'申込一覧（女）'!D25,"")</f>
        <v/>
      </c>
      <c r="Q25" s="205" t="str">
        <f>IF(P25="","",'申込一覧（女）'!G25)</f>
        <v/>
      </c>
    </row>
    <row r="26" spans="1:17">
      <c r="A26" s="209">
        <f t="shared" si="0"/>
        <v>0</v>
      </c>
      <c r="B26" s="209" t="str">
        <f t="shared" si="1"/>
        <v/>
      </c>
      <c r="C26" s="205" t="str">
        <f>IF('申込一覧（男）'!P26="○",'申込一覧（男）'!B26,"")</f>
        <v/>
      </c>
      <c r="D26" s="205" t="str">
        <f>IF('申込一覧（男）'!P26="○",'申込一覧（男）'!D26,"")</f>
        <v/>
      </c>
      <c r="E26" s="205" t="str">
        <f>IF(D26="","",'申込一覧（男）'!G26)</f>
        <v/>
      </c>
      <c r="G26" s="209">
        <f t="shared" si="2"/>
        <v>0</v>
      </c>
      <c r="H26" s="209" t="str">
        <f t="shared" si="3"/>
        <v/>
      </c>
      <c r="I26" s="209" t="str">
        <f>IF('申込一覧（男）'!Q26="○",'申込一覧（男）'!B26,"")</f>
        <v/>
      </c>
      <c r="J26" s="205" t="str">
        <f>IF('申込一覧（男）'!Q26="○",'申込一覧（男）'!D26,"")</f>
        <v/>
      </c>
      <c r="K26" s="205" t="str">
        <f>IF(J26="","",'申込一覧（男）'!G26)</f>
        <v/>
      </c>
      <c r="M26" s="209">
        <f t="shared" si="4"/>
        <v>0</v>
      </c>
      <c r="N26" s="209" t="str">
        <f t="shared" si="5"/>
        <v/>
      </c>
      <c r="O26" s="205" t="str">
        <f>IF('申込一覧（女）'!R26="○",'申込一覧（女）'!B26,"")</f>
        <v/>
      </c>
      <c r="P26" s="205" t="str">
        <f>IF('申込一覧（女）'!R26="○",'申込一覧（女）'!D26,"")</f>
        <v/>
      </c>
      <c r="Q26" s="205" t="str">
        <f>IF(P26="","",'申込一覧（女）'!G26)</f>
        <v/>
      </c>
    </row>
    <row r="27" spans="1:17">
      <c r="A27" s="209">
        <f t="shared" si="0"/>
        <v>0</v>
      </c>
      <c r="B27" s="209" t="str">
        <f t="shared" si="1"/>
        <v/>
      </c>
      <c r="C27" s="205" t="str">
        <f>IF('申込一覧（男）'!P27="○",'申込一覧（男）'!B27,"")</f>
        <v/>
      </c>
      <c r="D27" s="205" t="str">
        <f>IF('申込一覧（男）'!P27="○",'申込一覧（男）'!D27,"")</f>
        <v/>
      </c>
      <c r="E27" s="205" t="str">
        <f>IF(D27="","",'申込一覧（男）'!G27)</f>
        <v/>
      </c>
      <c r="G27" s="209">
        <f t="shared" si="2"/>
        <v>0</v>
      </c>
      <c r="H27" s="209" t="str">
        <f t="shared" si="3"/>
        <v/>
      </c>
      <c r="I27" s="209" t="str">
        <f>IF('申込一覧（男）'!Q27="○",'申込一覧（男）'!B27,"")</f>
        <v/>
      </c>
      <c r="J27" s="205" t="str">
        <f>IF('申込一覧（男）'!Q27="○",'申込一覧（男）'!D27,"")</f>
        <v/>
      </c>
      <c r="K27" s="205" t="str">
        <f>IF(J27="","",'申込一覧（男）'!G27)</f>
        <v/>
      </c>
      <c r="M27" s="209">
        <f t="shared" si="4"/>
        <v>0</v>
      </c>
      <c r="N27" s="209" t="str">
        <f t="shared" si="5"/>
        <v/>
      </c>
      <c r="O27" s="205" t="str">
        <f>IF('申込一覧（女）'!R27="○",'申込一覧（女）'!B27,"")</f>
        <v/>
      </c>
      <c r="P27" s="205" t="str">
        <f>IF('申込一覧（女）'!R27="○",'申込一覧（女）'!D27,"")</f>
        <v/>
      </c>
      <c r="Q27" s="205" t="str">
        <f>IF(P27="","",'申込一覧（女）'!G27)</f>
        <v/>
      </c>
    </row>
    <row r="28" spans="1:17">
      <c r="A28" s="209">
        <f t="shared" si="0"/>
        <v>0</v>
      </c>
      <c r="B28" s="209" t="str">
        <f t="shared" si="1"/>
        <v/>
      </c>
      <c r="C28" s="205" t="str">
        <f>IF('申込一覧（男）'!P28="○",'申込一覧（男）'!B28,"")</f>
        <v/>
      </c>
      <c r="D28" s="205" t="str">
        <f>IF('申込一覧（男）'!P28="○",'申込一覧（男）'!D28,"")</f>
        <v/>
      </c>
      <c r="E28" s="205" t="str">
        <f>IF(D28="","",'申込一覧（男）'!G28)</f>
        <v/>
      </c>
      <c r="G28" s="209">
        <f t="shared" si="2"/>
        <v>0</v>
      </c>
      <c r="H28" s="209" t="str">
        <f t="shared" si="3"/>
        <v/>
      </c>
      <c r="I28" s="209" t="str">
        <f>IF('申込一覧（男）'!Q28="○",'申込一覧（男）'!B28,"")</f>
        <v/>
      </c>
      <c r="J28" s="205" t="str">
        <f>IF('申込一覧（男）'!Q28="○",'申込一覧（男）'!D28,"")</f>
        <v/>
      </c>
      <c r="K28" s="205" t="str">
        <f>IF(J28="","",'申込一覧（男）'!G28)</f>
        <v/>
      </c>
      <c r="M28" s="209">
        <f t="shared" si="4"/>
        <v>0</v>
      </c>
      <c r="N28" s="209" t="str">
        <f t="shared" si="5"/>
        <v/>
      </c>
      <c r="O28" s="205" t="str">
        <f>IF('申込一覧（女）'!R28="○",'申込一覧（女）'!B28,"")</f>
        <v/>
      </c>
      <c r="P28" s="205" t="str">
        <f>IF('申込一覧（女）'!R28="○",'申込一覧（女）'!D28,"")</f>
        <v/>
      </c>
      <c r="Q28" s="205" t="str">
        <f>IF(P28="","",'申込一覧（女）'!G28)</f>
        <v/>
      </c>
    </row>
    <row r="29" spans="1:17">
      <c r="A29" s="209">
        <f t="shared" si="0"/>
        <v>0</v>
      </c>
      <c r="B29" s="209" t="str">
        <f t="shared" si="1"/>
        <v/>
      </c>
      <c r="C29" s="205" t="str">
        <f>IF('申込一覧（男）'!P29="○",'申込一覧（男）'!B29,"")</f>
        <v/>
      </c>
      <c r="D29" s="205" t="str">
        <f>IF('申込一覧（男）'!P29="○",'申込一覧（男）'!D29,"")</f>
        <v/>
      </c>
      <c r="E29" s="205" t="str">
        <f>IF(D29="","",'申込一覧（男）'!G29)</f>
        <v/>
      </c>
      <c r="G29" s="209">
        <f t="shared" si="2"/>
        <v>0</v>
      </c>
      <c r="H29" s="209" t="str">
        <f t="shared" si="3"/>
        <v/>
      </c>
      <c r="I29" s="209" t="str">
        <f>IF('申込一覧（男）'!Q29="○",'申込一覧（男）'!B29,"")</f>
        <v/>
      </c>
      <c r="J29" s="205" t="str">
        <f>IF('申込一覧（男）'!Q29="○",'申込一覧（男）'!D29,"")</f>
        <v/>
      </c>
      <c r="K29" s="205" t="str">
        <f>IF(J29="","",'申込一覧（男）'!G29)</f>
        <v/>
      </c>
      <c r="M29" s="209">
        <f t="shared" si="4"/>
        <v>0</v>
      </c>
      <c r="N29" s="209" t="str">
        <f t="shared" si="5"/>
        <v/>
      </c>
      <c r="O29" s="205" t="str">
        <f>IF('申込一覧（女）'!R29="○",'申込一覧（女）'!B29,"")</f>
        <v/>
      </c>
      <c r="P29" s="205" t="str">
        <f>IF('申込一覧（女）'!R29="○",'申込一覧（女）'!D29,"")</f>
        <v/>
      </c>
      <c r="Q29" s="205" t="str">
        <f>IF(P29="","",'申込一覧（女）'!G29)</f>
        <v/>
      </c>
    </row>
    <row r="30" spans="1:17">
      <c r="A30" s="209">
        <f t="shared" si="0"/>
        <v>0</v>
      </c>
      <c r="B30" s="209" t="str">
        <f t="shared" si="1"/>
        <v/>
      </c>
      <c r="C30" s="205" t="str">
        <f>IF('申込一覧（男）'!P30="○",'申込一覧（男）'!B30,"")</f>
        <v/>
      </c>
      <c r="D30" s="205" t="str">
        <f>IF('申込一覧（男）'!P30="○",'申込一覧（男）'!D30,"")</f>
        <v/>
      </c>
      <c r="E30" s="205" t="str">
        <f>IF(D30="","",'申込一覧（男）'!G30)</f>
        <v/>
      </c>
      <c r="G30" s="209">
        <f t="shared" si="2"/>
        <v>0</v>
      </c>
      <c r="H30" s="209" t="str">
        <f t="shared" si="3"/>
        <v/>
      </c>
      <c r="I30" s="209" t="str">
        <f>IF('申込一覧（男）'!Q30="○",'申込一覧（男）'!B30,"")</f>
        <v/>
      </c>
      <c r="J30" s="205" t="str">
        <f>IF('申込一覧（男）'!Q30="○",'申込一覧（男）'!D30,"")</f>
        <v/>
      </c>
      <c r="K30" s="205" t="str">
        <f>IF(J30="","",'申込一覧（男）'!G30)</f>
        <v/>
      </c>
      <c r="M30" s="209">
        <f t="shared" si="4"/>
        <v>0</v>
      </c>
      <c r="N30" s="209" t="str">
        <f t="shared" si="5"/>
        <v/>
      </c>
      <c r="O30" s="205" t="str">
        <f>IF('申込一覧（女）'!R30="○",'申込一覧（女）'!B30,"")</f>
        <v/>
      </c>
      <c r="P30" s="205" t="str">
        <f>IF('申込一覧（女）'!R30="○",'申込一覧（女）'!D30,"")</f>
        <v/>
      </c>
      <c r="Q30" s="205" t="str">
        <f>IF(P30="","",'申込一覧（女）'!G30)</f>
        <v/>
      </c>
    </row>
    <row r="31" spans="1:17">
      <c r="A31" s="209">
        <f t="shared" si="0"/>
        <v>0</v>
      </c>
      <c r="B31" s="209" t="str">
        <f t="shared" si="1"/>
        <v/>
      </c>
      <c r="C31" s="205" t="str">
        <f>IF('申込一覧（男）'!P31="○",'申込一覧（男）'!B31,"")</f>
        <v/>
      </c>
      <c r="D31" s="205" t="str">
        <f>IF('申込一覧（男）'!P31="○",'申込一覧（男）'!D31,"")</f>
        <v/>
      </c>
      <c r="E31" s="205" t="str">
        <f>IF(D31="","",'申込一覧（男）'!G31)</f>
        <v/>
      </c>
      <c r="G31" s="209">
        <f t="shared" si="2"/>
        <v>0</v>
      </c>
      <c r="H31" s="209" t="str">
        <f t="shared" si="3"/>
        <v/>
      </c>
      <c r="I31" s="209" t="str">
        <f>IF('申込一覧（男）'!Q31="○",'申込一覧（男）'!B31,"")</f>
        <v/>
      </c>
      <c r="J31" s="205" t="str">
        <f>IF('申込一覧（男）'!Q31="○",'申込一覧（男）'!D31,"")</f>
        <v/>
      </c>
      <c r="K31" s="205" t="str">
        <f>IF(J31="","",'申込一覧（男）'!G31)</f>
        <v/>
      </c>
      <c r="M31" s="209">
        <f t="shared" si="4"/>
        <v>0</v>
      </c>
      <c r="N31" s="209" t="str">
        <f t="shared" si="5"/>
        <v/>
      </c>
      <c r="O31" s="205" t="str">
        <f>IF('申込一覧（女）'!R31="○",'申込一覧（女）'!B31,"")</f>
        <v/>
      </c>
      <c r="P31" s="205" t="str">
        <f>IF('申込一覧（女）'!R31="○",'申込一覧（女）'!D31,"")</f>
        <v/>
      </c>
      <c r="Q31" s="205" t="str">
        <f>IF(P31="","",'申込一覧（女）'!G31)</f>
        <v/>
      </c>
    </row>
    <row r="32" spans="1:17">
      <c r="A32" s="209">
        <f t="shared" si="0"/>
        <v>0</v>
      </c>
      <c r="B32" s="209" t="str">
        <f t="shared" si="1"/>
        <v/>
      </c>
      <c r="C32" s="205" t="str">
        <f>IF('申込一覧（男）'!P32="○",'申込一覧（男）'!B32,"")</f>
        <v/>
      </c>
      <c r="D32" s="205" t="str">
        <f>IF('申込一覧（男）'!P32="○",'申込一覧（男）'!D32,"")</f>
        <v/>
      </c>
      <c r="E32" s="205" t="str">
        <f>IF(D32="","",'申込一覧（男）'!G32)</f>
        <v/>
      </c>
      <c r="G32" s="209">
        <f t="shared" si="2"/>
        <v>0</v>
      </c>
      <c r="H32" s="209" t="str">
        <f t="shared" si="3"/>
        <v/>
      </c>
      <c r="I32" s="209" t="str">
        <f>IF('申込一覧（男）'!Q32="○",'申込一覧（男）'!B32,"")</f>
        <v/>
      </c>
      <c r="J32" s="205" t="str">
        <f>IF('申込一覧（男）'!Q32="○",'申込一覧（男）'!D32,"")</f>
        <v/>
      </c>
      <c r="K32" s="205" t="str">
        <f>IF(J32="","",'申込一覧（男）'!G32)</f>
        <v/>
      </c>
      <c r="M32" s="209">
        <f t="shared" si="4"/>
        <v>0</v>
      </c>
      <c r="N32" s="209" t="str">
        <f t="shared" si="5"/>
        <v/>
      </c>
      <c r="O32" s="205" t="str">
        <f>IF('申込一覧（女）'!R32="○",'申込一覧（女）'!B32,"")</f>
        <v/>
      </c>
      <c r="P32" s="205" t="str">
        <f>IF('申込一覧（女）'!R32="○",'申込一覧（女）'!D32,"")</f>
        <v/>
      </c>
      <c r="Q32" s="205" t="str">
        <f>IF(P32="","",'申込一覧（女）'!G32)</f>
        <v/>
      </c>
    </row>
    <row r="33" spans="1:17">
      <c r="A33" s="209">
        <f t="shared" si="0"/>
        <v>0</v>
      </c>
      <c r="B33" s="209" t="str">
        <f t="shared" si="1"/>
        <v/>
      </c>
      <c r="C33" s="205" t="str">
        <f>IF('申込一覧（男）'!P33="○",'申込一覧（男）'!B33,"")</f>
        <v/>
      </c>
      <c r="D33" s="205" t="str">
        <f>IF('申込一覧（男）'!P33="○",'申込一覧（男）'!D33,"")</f>
        <v/>
      </c>
      <c r="E33" s="205" t="str">
        <f>IF(D33="","",'申込一覧（男）'!G33)</f>
        <v/>
      </c>
      <c r="G33" s="209">
        <f t="shared" si="2"/>
        <v>0</v>
      </c>
      <c r="H33" s="209" t="str">
        <f t="shared" si="3"/>
        <v/>
      </c>
      <c r="I33" s="209" t="str">
        <f>IF('申込一覧（男）'!Q33="○",'申込一覧（男）'!B33,"")</f>
        <v/>
      </c>
      <c r="J33" s="205" t="str">
        <f>IF('申込一覧（男）'!Q33="○",'申込一覧（男）'!D33,"")</f>
        <v/>
      </c>
      <c r="K33" s="205" t="str">
        <f>IF(J33="","",'申込一覧（男）'!G33)</f>
        <v/>
      </c>
      <c r="M33" s="209">
        <f t="shared" si="4"/>
        <v>0</v>
      </c>
      <c r="N33" s="209" t="str">
        <f t="shared" si="5"/>
        <v/>
      </c>
      <c r="O33" s="205" t="str">
        <f>IF('申込一覧（女）'!R33="○",'申込一覧（女）'!B33,"")</f>
        <v/>
      </c>
      <c r="P33" s="205" t="str">
        <f>IF('申込一覧（女）'!R33="○",'申込一覧（女）'!D33,"")</f>
        <v/>
      </c>
      <c r="Q33" s="205" t="str">
        <f>IF(P33="","",'申込一覧（女）'!G33)</f>
        <v/>
      </c>
    </row>
    <row r="34" spans="1:17">
      <c r="A34" s="209">
        <f t="shared" si="0"/>
        <v>0</v>
      </c>
      <c r="B34" s="209" t="str">
        <f t="shared" si="1"/>
        <v/>
      </c>
      <c r="C34" s="205" t="str">
        <f>IF('申込一覧（男）'!P34="○",'申込一覧（男）'!B34,"")</f>
        <v/>
      </c>
      <c r="D34" s="205" t="str">
        <f>IF('申込一覧（男）'!P34="○",'申込一覧（男）'!D34,"")</f>
        <v/>
      </c>
      <c r="E34" s="205" t="str">
        <f>IF(D34="","",'申込一覧（男）'!G34)</f>
        <v/>
      </c>
      <c r="G34" s="209">
        <f t="shared" si="2"/>
        <v>0</v>
      </c>
      <c r="H34" s="209" t="str">
        <f t="shared" si="3"/>
        <v/>
      </c>
      <c r="I34" s="209" t="str">
        <f>IF('申込一覧（男）'!Q34="○",'申込一覧（男）'!B34,"")</f>
        <v/>
      </c>
      <c r="J34" s="205" t="str">
        <f>IF('申込一覧（男）'!Q34="○",'申込一覧（男）'!D34,"")</f>
        <v/>
      </c>
      <c r="K34" s="205" t="str">
        <f>IF(J34="","",'申込一覧（男）'!G34)</f>
        <v/>
      </c>
      <c r="M34" s="209">
        <f t="shared" si="4"/>
        <v>0</v>
      </c>
      <c r="N34" s="209" t="str">
        <f t="shared" si="5"/>
        <v/>
      </c>
      <c r="O34" s="205" t="str">
        <f>IF('申込一覧（女）'!R34="○",'申込一覧（女）'!B34,"")</f>
        <v/>
      </c>
      <c r="P34" s="205" t="str">
        <f>IF('申込一覧（女）'!R34="○",'申込一覧（女）'!D34,"")</f>
        <v/>
      </c>
      <c r="Q34" s="205" t="str">
        <f>IF(P34="","",'申込一覧（女）'!G34)</f>
        <v/>
      </c>
    </row>
    <row r="35" spans="1:17">
      <c r="A35" s="209">
        <f t="shared" si="0"/>
        <v>0</v>
      </c>
      <c r="B35" s="209" t="str">
        <f t="shared" si="1"/>
        <v/>
      </c>
      <c r="C35" s="205" t="str">
        <f>IF('申込一覧（男）'!P35="○",'申込一覧（男）'!B35,"")</f>
        <v/>
      </c>
      <c r="D35" s="205" t="str">
        <f>IF('申込一覧（男）'!P35="○",'申込一覧（男）'!D35,"")</f>
        <v/>
      </c>
      <c r="E35" s="205" t="str">
        <f>IF(D35="","",'申込一覧（男）'!G35)</f>
        <v/>
      </c>
      <c r="G35" s="209">
        <f t="shared" si="2"/>
        <v>0</v>
      </c>
      <c r="H35" s="209" t="str">
        <f t="shared" si="3"/>
        <v/>
      </c>
      <c r="I35" s="209" t="str">
        <f>IF('申込一覧（男）'!Q35="○",'申込一覧（男）'!B35,"")</f>
        <v/>
      </c>
      <c r="J35" s="205" t="str">
        <f>IF('申込一覧（男）'!Q35="○",'申込一覧（男）'!D35,"")</f>
        <v/>
      </c>
      <c r="K35" s="205" t="str">
        <f>IF(J35="","",'申込一覧（男）'!G35)</f>
        <v/>
      </c>
      <c r="M35" s="209">
        <f t="shared" si="4"/>
        <v>0</v>
      </c>
      <c r="N35" s="209" t="str">
        <f t="shared" si="5"/>
        <v/>
      </c>
      <c r="O35" s="205" t="str">
        <f>IF('申込一覧（女）'!R35="○",'申込一覧（女）'!B35,"")</f>
        <v/>
      </c>
      <c r="P35" s="205" t="str">
        <f>IF('申込一覧（女）'!R35="○",'申込一覧（女）'!D35,"")</f>
        <v/>
      </c>
      <c r="Q35" s="205" t="str">
        <f>IF(P35="","",'申込一覧（女）'!G35)</f>
        <v/>
      </c>
    </row>
    <row r="36" spans="1:17">
      <c r="A36" s="209">
        <f t="shared" si="0"/>
        <v>0</v>
      </c>
      <c r="B36" s="209" t="str">
        <f t="shared" si="1"/>
        <v/>
      </c>
      <c r="C36" s="205" t="str">
        <f>IF('申込一覧（男）'!P36="○",'申込一覧（男）'!B36,"")</f>
        <v/>
      </c>
      <c r="D36" s="205" t="str">
        <f>IF('申込一覧（男）'!P36="○",'申込一覧（男）'!D36,"")</f>
        <v/>
      </c>
      <c r="E36" s="205" t="str">
        <f>IF(D36="","",'申込一覧（男）'!G36)</f>
        <v/>
      </c>
      <c r="G36" s="209">
        <f t="shared" si="2"/>
        <v>0</v>
      </c>
      <c r="H36" s="209" t="str">
        <f t="shared" si="3"/>
        <v/>
      </c>
      <c r="I36" s="209" t="str">
        <f>IF('申込一覧（男）'!Q36="○",'申込一覧（男）'!B36,"")</f>
        <v/>
      </c>
      <c r="J36" s="205" t="str">
        <f>IF('申込一覧（男）'!Q36="○",'申込一覧（男）'!D36,"")</f>
        <v/>
      </c>
      <c r="K36" s="205" t="str">
        <f>IF(J36="","",'申込一覧（男）'!G36)</f>
        <v/>
      </c>
      <c r="M36" s="209">
        <f t="shared" si="4"/>
        <v>0</v>
      </c>
      <c r="N36" s="209" t="str">
        <f t="shared" si="5"/>
        <v/>
      </c>
      <c r="O36" s="205" t="str">
        <f>IF('申込一覧（女）'!R36="○",'申込一覧（女）'!B36,"")</f>
        <v/>
      </c>
      <c r="P36" s="205" t="str">
        <f>IF('申込一覧（女）'!R36="○",'申込一覧（女）'!D36,"")</f>
        <v/>
      </c>
      <c r="Q36" s="205" t="str">
        <f>IF(P36="","",'申込一覧（女）'!G36)</f>
        <v/>
      </c>
    </row>
    <row r="37" spans="1:17">
      <c r="A37" s="209">
        <f t="shared" si="0"/>
        <v>0</v>
      </c>
      <c r="B37" s="209" t="str">
        <f t="shared" si="1"/>
        <v/>
      </c>
      <c r="C37" s="205" t="str">
        <f>IF('申込一覧（男）'!P37="○",'申込一覧（男）'!B37,"")</f>
        <v/>
      </c>
      <c r="D37" s="205" t="str">
        <f>IF('申込一覧（男）'!P37="○",'申込一覧（男）'!D37,"")</f>
        <v/>
      </c>
      <c r="E37" s="205" t="str">
        <f>IF(D37="","",'申込一覧（男）'!G37)</f>
        <v/>
      </c>
      <c r="G37" s="209">
        <f t="shared" si="2"/>
        <v>0</v>
      </c>
      <c r="H37" s="209" t="str">
        <f t="shared" si="3"/>
        <v/>
      </c>
      <c r="I37" s="209" t="str">
        <f>IF('申込一覧（男）'!Q37="○",'申込一覧（男）'!B37,"")</f>
        <v/>
      </c>
      <c r="J37" s="205" t="str">
        <f>IF('申込一覧（男）'!Q37="○",'申込一覧（男）'!D37,"")</f>
        <v/>
      </c>
      <c r="K37" s="205" t="str">
        <f>IF(J37="","",'申込一覧（男）'!G37)</f>
        <v/>
      </c>
      <c r="M37" s="209">
        <f t="shared" si="4"/>
        <v>0</v>
      </c>
      <c r="N37" s="209" t="str">
        <f t="shared" si="5"/>
        <v/>
      </c>
      <c r="O37" s="205" t="str">
        <f>IF('申込一覧（女）'!R37="○",'申込一覧（女）'!B37,"")</f>
        <v/>
      </c>
      <c r="P37" s="205" t="str">
        <f>IF('申込一覧（女）'!R37="○",'申込一覧（女）'!D37,"")</f>
        <v/>
      </c>
      <c r="Q37" s="205" t="str">
        <f>IF(P37="","",'申込一覧（女）'!G37)</f>
        <v/>
      </c>
    </row>
    <row r="38" spans="1:17">
      <c r="A38" s="209">
        <f t="shared" si="0"/>
        <v>0</v>
      </c>
      <c r="B38" s="209" t="str">
        <f t="shared" si="1"/>
        <v/>
      </c>
      <c r="C38" s="205" t="str">
        <f>IF('申込一覧（男）'!P38="○",'申込一覧（男）'!B38,"")</f>
        <v/>
      </c>
      <c r="D38" s="205" t="str">
        <f>IF('申込一覧（男）'!P38="○",'申込一覧（男）'!D38,"")</f>
        <v/>
      </c>
      <c r="E38" s="205" t="str">
        <f>IF(D38="","",'申込一覧（男）'!G38)</f>
        <v/>
      </c>
      <c r="G38" s="209">
        <f t="shared" si="2"/>
        <v>0</v>
      </c>
      <c r="H38" s="209" t="str">
        <f t="shared" si="3"/>
        <v/>
      </c>
      <c r="I38" s="209" t="str">
        <f>IF('申込一覧（男）'!Q38="○",'申込一覧（男）'!B38,"")</f>
        <v/>
      </c>
      <c r="J38" s="205" t="str">
        <f>IF('申込一覧（男）'!Q38="○",'申込一覧（男）'!D38,"")</f>
        <v/>
      </c>
      <c r="K38" s="205" t="str">
        <f>IF(J38="","",'申込一覧（男）'!G38)</f>
        <v/>
      </c>
      <c r="M38" s="209">
        <f t="shared" si="4"/>
        <v>0</v>
      </c>
      <c r="N38" s="209" t="str">
        <f t="shared" si="5"/>
        <v/>
      </c>
      <c r="O38" s="205" t="str">
        <f>IF('申込一覧（女）'!R38="○",'申込一覧（女）'!B38,"")</f>
        <v/>
      </c>
      <c r="P38" s="205" t="str">
        <f>IF('申込一覧（女）'!R38="○",'申込一覧（女）'!D38,"")</f>
        <v/>
      </c>
      <c r="Q38" s="205" t="str">
        <f>IF(P38="","",'申込一覧（女）'!G38)</f>
        <v/>
      </c>
    </row>
    <row r="39" spans="1:17">
      <c r="A39" s="209">
        <f t="shared" si="0"/>
        <v>0</v>
      </c>
      <c r="B39" s="209" t="str">
        <f t="shared" si="1"/>
        <v/>
      </c>
      <c r="C39" s="205" t="str">
        <f>IF('申込一覧（男）'!P39="○",'申込一覧（男）'!B39,"")</f>
        <v/>
      </c>
      <c r="D39" s="205" t="str">
        <f>IF('申込一覧（男）'!P39="○",'申込一覧（男）'!D39,"")</f>
        <v/>
      </c>
      <c r="E39" s="205" t="str">
        <f>IF(D39="","",'申込一覧（男）'!G39)</f>
        <v/>
      </c>
      <c r="G39" s="209">
        <f t="shared" si="2"/>
        <v>0</v>
      </c>
      <c r="H39" s="209" t="str">
        <f t="shared" si="3"/>
        <v/>
      </c>
      <c r="I39" s="209" t="str">
        <f>IF('申込一覧（男）'!Q39="○",'申込一覧（男）'!B39,"")</f>
        <v/>
      </c>
      <c r="J39" s="205" t="str">
        <f>IF('申込一覧（男）'!Q39="○",'申込一覧（男）'!D39,"")</f>
        <v/>
      </c>
      <c r="K39" s="205" t="str">
        <f>IF(J39="","",'申込一覧（男）'!G39)</f>
        <v/>
      </c>
      <c r="M39" s="209">
        <f t="shared" si="4"/>
        <v>0</v>
      </c>
      <c r="N39" s="209" t="str">
        <f t="shared" si="5"/>
        <v/>
      </c>
      <c r="O39" s="205" t="str">
        <f>IF('申込一覧（女）'!R39="○",'申込一覧（女）'!B39,"")</f>
        <v/>
      </c>
      <c r="P39" s="205" t="str">
        <f>IF('申込一覧（女）'!R39="○",'申込一覧（女）'!D39,"")</f>
        <v/>
      </c>
      <c r="Q39" s="205" t="str">
        <f>IF(P39="","",'申込一覧（女）'!G39)</f>
        <v/>
      </c>
    </row>
    <row r="40" spans="1:17">
      <c r="A40" s="209">
        <f t="shared" si="0"/>
        <v>0</v>
      </c>
      <c r="B40" s="209" t="str">
        <f t="shared" si="1"/>
        <v/>
      </c>
      <c r="C40" s="205" t="str">
        <f>IF('申込一覧（男）'!P40="○",'申込一覧（男）'!B40,"")</f>
        <v/>
      </c>
      <c r="D40" s="205" t="str">
        <f>IF('申込一覧（男）'!P40="○",'申込一覧（男）'!D40,"")</f>
        <v/>
      </c>
      <c r="E40" s="205" t="str">
        <f>IF(D40="","",'申込一覧（男）'!G40)</f>
        <v/>
      </c>
      <c r="G40" s="209">
        <f t="shared" si="2"/>
        <v>0</v>
      </c>
      <c r="H40" s="209" t="str">
        <f t="shared" si="3"/>
        <v/>
      </c>
      <c r="I40" s="209" t="str">
        <f>IF('申込一覧（男）'!Q40="○",'申込一覧（男）'!B40,"")</f>
        <v/>
      </c>
      <c r="J40" s="205" t="str">
        <f>IF('申込一覧（男）'!Q40="○",'申込一覧（男）'!D40,"")</f>
        <v/>
      </c>
      <c r="K40" s="205" t="str">
        <f>IF(J40="","",'申込一覧（男）'!G40)</f>
        <v/>
      </c>
      <c r="M40" s="209">
        <f t="shared" si="4"/>
        <v>0</v>
      </c>
      <c r="N40" s="209" t="str">
        <f t="shared" si="5"/>
        <v/>
      </c>
      <c r="O40" s="205" t="str">
        <f>IF('申込一覧（女）'!R40="○",'申込一覧（女）'!B40,"")</f>
        <v/>
      </c>
      <c r="P40" s="205" t="str">
        <f>IF('申込一覧（女）'!R40="○",'申込一覧（女）'!D40,"")</f>
        <v/>
      </c>
      <c r="Q40" s="205" t="str">
        <f>IF(P40="","",'申込一覧（女）'!G40)</f>
        <v/>
      </c>
    </row>
    <row r="41" spans="1:17">
      <c r="A41" s="209">
        <f t="shared" si="0"/>
        <v>0</v>
      </c>
      <c r="B41" s="209" t="str">
        <f t="shared" si="1"/>
        <v/>
      </c>
      <c r="C41" s="205" t="str">
        <f>IF('申込一覧（男）'!P41="○",'申込一覧（男）'!B41,"")</f>
        <v/>
      </c>
      <c r="D41" s="205" t="str">
        <f>IF('申込一覧（男）'!P41="○",'申込一覧（男）'!D41,"")</f>
        <v/>
      </c>
      <c r="E41" s="205" t="str">
        <f>IF(D41="","",'申込一覧（男）'!G41)</f>
        <v/>
      </c>
      <c r="G41" s="209">
        <f t="shared" si="2"/>
        <v>0</v>
      </c>
      <c r="H41" s="209" t="str">
        <f t="shared" si="3"/>
        <v/>
      </c>
      <c r="I41" s="209" t="str">
        <f>IF('申込一覧（男）'!Q41="○",'申込一覧（男）'!B41,"")</f>
        <v/>
      </c>
      <c r="J41" s="205" t="str">
        <f>IF('申込一覧（男）'!Q41="○",'申込一覧（男）'!D41,"")</f>
        <v/>
      </c>
      <c r="K41" s="205" t="str">
        <f>IF(J41="","",'申込一覧（男）'!G41)</f>
        <v/>
      </c>
      <c r="M41" s="209">
        <f t="shared" si="4"/>
        <v>0</v>
      </c>
      <c r="N41" s="209" t="str">
        <f t="shared" si="5"/>
        <v/>
      </c>
      <c r="O41" s="205" t="str">
        <f>IF('申込一覧（女）'!R41="○",'申込一覧（女）'!B41,"")</f>
        <v/>
      </c>
      <c r="P41" s="205" t="str">
        <f>IF('申込一覧（女）'!R41="○",'申込一覧（女）'!D41,"")</f>
        <v/>
      </c>
      <c r="Q41" s="205" t="str">
        <f>IF(P41="","",'申込一覧（女）'!G41)</f>
        <v/>
      </c>
    </row>
    <row r="42" spans="1:17">
      <c r="A42" s="209">
        <f t="shared" si="0"/>
        <v>0</v>
      </c>
      <c r="B42" s="209" t="str">
        <f t="shared" si="1"/>
        <v/>
      </c>
      <c r="C42" s="205" t="str">
        <f>IF('申込一覧（男）'!P42="○",'申込一覧（男）'!B42,"")</f>
        <v/>
      </c>
      <c r="D42" s="205" t="str">
        <f>IF('申込一覧（男）'!P42="○",'申込一覧（男）'!D42,"")</f>
        <v/>
      </c>
      <c r="E42" s="205" t="str">
        <f>IF(D42="","",'申込一覧（男）'!G42)</f>
        <v/>
      </c>
      <c r="G42" s="209">
        <f t="shared" si="2"/>
        <v>0</v>
      </c>
      <c r="H42" s="209" t="str">
        <f t="shared" si="3"/>
        <v/>
      </c>
      <c r="I42" s="209" t="str">
        <f>IF('申込一覧（男）'!Q42="○",'申込一覧（男）'!B42,"")</f>
        <v/>
      </c>
      <c r="J42" s="205" t="str">
        <f>IF('申込一覧（男）'!Q42="○",'申込一覧（男）'!D42,"")</f>
        <v/>
      </c>
      <c r="K42" s="205" t="str">
        <f>IF(J42="","",'申込一覧（男）'!G42)</f>
        <v/>
      </c>
      <c r="M42" s="209">
        <f t="shared" si="4"/>
        <v>0</v>
      </c>
      <c r="N42" s="209" t="str">
        <f t="shared" si="5"/>
        <v/>
      </c>
      <c r="O42" s="205" t="str">
        <f>IF('申込一覧（女）'!R42="○",'申込一覧（女）'!B42,"")</f>
        <v/>
      </c>
      <c r="P42" s="205" t="str">
        <f>IF('申込一覧（女）'!R42="○",'申込一覧（女）'!D42,"")</f>
        <v/>
      </c>
      <c r="Q42" s="205" t="str">
        <f>IF(P42="","",'申込一覧（女）'!G42)</f>
        <v/>
      </c>
    </row>
    <row r="43" spans="1:17">
      <c r="A43" s="209">
        <f t="shared" si="0"/>
        <v>0</v>
      </c>
      <c r="B43" s="209" t="str">
        <f t="shared" si="1"/>
        <v/>
      </c>
      <c r="C43" s="205" t="str">
        <f>IF('申込一覧（男）'!P43="○",'申込一覧（男）'!B43,"")</f>
        <v/>
      </c>
      <c r="D43" s="205" t="str">
        <f>IF('申込一覧（男）'!P43="○",'申込一覧（男）'!D43,"")</f>
        <v/>
      </c>
      <c r="E43" s="205" t="str">
        <f>IF(D43="","",'申込一覧（男）'!G43)</f>
        <v/>
      </c>
      <c r="G43" s="209">
        <f t="shared" si="2"/>
        <v>0</v>
      </c>
      <c r="H43" s="209" t="str">
        <f t="shared" si="3"/>
        <v/>
      </c>
      <c r="I43" s="209" t="str">
        <f>IF('申込一覧（男）'!Q43="○",'申込一覧（男）'!B43,"")</f>
        <v/>
      </c>
      <c r="J43" s="205" t="str">
        <f>IF('申込一覧（男）'!Q43="○",'申込一覧（男）'!D43,"")</f>
        <v/>
      </c>
      <c r="K43" s="205" t="str">
        <f>IF(J43="","",'申込一覧（男）'!G43)</f>
        <v/>
      </c>
      <c r="M43" s="209">
        <f t="shared" si="4"/>
        <v>0</v>
      </c>
      <c r="N43" s="209" t="str">
        <f t="shared" si="5"/>
        <v/>
      </c>
      <c r="O43" s="205" t="str">
        <f>IF('申込一覧（女）'!R43="○",'申込一覧（女）'!B43,"")</f>
        <v/>
      </c>
      <c r="P43" s="205" t="str">
        <f>IF('申込一覧（女）'!R43="○",'申込一覧（女）'!D43,"")</f>
        <v/>
      </c>
      <c r="Q43" s="205" t="str">
        <f>IF(P43="","",'申込一覧（女）'!G43)</f>
        <v/>
      </c>
    </row>
    <row r="44" spans="1:17">
      <c r="A44" s="209">
        <f t="shared" si="0"/>
        <v>0</v>
      </c>
      <c r="B44" s="209" t="str">
        <f t="shared" si="1"/>
        <v/>
      </c>
      <c r="C44" s="205" t="str">
        <f>IF('申込一覧（男）'!P44="○",'申込一覧（男）'!B44,"")</f>
        <v/>
      </c>
      <c r="D44" s="205" t="str">
        <f>IF('申込一覧（男）'!P44="○",'申込一覧（男）'!D44,"")</f>
        <v/>
      </c>
      <c r="E44" s="205" t="str">
        <f>IF(D44="","",'申込一覧（男）'!G44)</f>
        <v/>
      </c>
      <c r="G44" s="209">
        <f t="shared" si="2"/>
        <v>0</v>
      </c>
      <c r="H44" s="209" t="str">
        <f t="shared" si="3"/>
        <v/>
      </c>
      <c r="I44" s="209" t="str">
        <f>IF('申込一覧（男）'!Q44="○",'申込一覧（男）'!B44,"")</f>
        <v/>
      </c>
      <c r="J44" s="205" t="str">
        <f>IF('申込一覧（男）'!Q44="○",'申込一覧（男）'!D44,"")</f>
        <v/>
      </c>
      <c r="K44" s="205" t="str">
        <f>IF(J44="","",'申込一覧（男）'!G44)</f>
        <v/>
      </c>
      <c r="M44" s="209">
        <f t="shared" si="4"/>
        <v>0</v>
      </c>
      <c r="N44" s="209" t="str">
        <f t="shared" si="5"/>
        <v/>
      </c>
      <c r="O44" s="205" t="str">
        <f>IF('申込一覧（女）'!R44="○",'申込一覧（女）'!B44,"")</f>
        <v/>
      </c>
      <c r="P44" s="205" t="str">
        <f>IF('申込一覧（女）'!R44="○",'申込一覧（女）'!D44,"")</f>
        <v/>
      </c>
      <c r="Q44" s="205" t="str">
        <f>IF(P44="","",'申込一覧（女）'!G44)</f>
        <v/>
      </c>
    </row>
    <row r="45" spans="1:17">
      <c r="A45" s="209">
        <f t="shared" si="0"/>
        <v>0</v>
      </c>
      <c r="B45" s="209" t="str">
        <f t="shared" si="1"/>
        <v/>
      </c>
      <c r="C45" s="205" t="str">
        <f>IF('申込一覧（男）'!P45="○",'申込一覧（男）'!B45,"")</f>
        <v/>
      </c>
      <c r="D45" s="205" t="str">
        <f>IF('申込一覧（男）'!P45="○",'申込一覧（男）'!D45,"")</f>
        <v/>
      </c>
      <c r="E45" s="205" t="str">
        <f>IF(D45="","",'申込一覧（男）'!G45)</f>
        <v/>
      </c>
      <c r="G45" s="209">
        <f t="shared" si="2"/>
        <v>0</v>
      </c>
      <c r="H45" s="209" t="str">
        <f t="shared" si="3"/>
        <v/>
      </c>
      <c r="I45" s="209" t="str">
        <f>IF('申込一覧（男）'!Q45="○",'申込一覧（男）'!B45,"")</f>
        <v/>
      </c>
      <c r="J45" s="205" t="str">
        <f>IF('申込一覧（男）'!Q45="○",'申込一覧（男）'!D45,"")</f>
        <v/>
      </c>
      <c r="K45" s="205" t="str">
        <f>IF(J45="","",'申込一覧（男）'!G45)</f>
        <v/>
      </c>
      <c r="M45" s="209">
        <f t="shared" si="4"/>
        <v>0</v>
      </c>
      <c r="N45" s="209" t="str">
        <f t="shared" si="5"/>
        <v/>
      </c>
      <c r="O45" s="205" t="str">
        <f>IF('申込一覧（女）'!R45="○",'申込一覧（女）'!B45,"")</f>
        <v/>
      </c>
      <c r="P45" s="205" t="str">
        <f>IF('申込一覧（女）'!R45="○",'申込一覧（女）'!D45,"")</f>
        <v/>
      </c>
      <c r="Q45" s="205" t="str">
        <f>IF(P45="","",'申込一覧（女）'!G45)</f>
        <v/>
      </c>
    </row>
    <row r="46" spans="1:17">
      <c r="A46" s="209">
        <f t="shared" si="0"/>
        <v>0</v>
      </c>
      <c r="B46" s="209" t="str">
        <f t="shared" si="1"/>
        <v/>
      </c>
      <c r="C46" s="205" t="str">
        <f>IF('申込一覧（男）'!P46="○",'申込一覧（男）'!B46,"")</f>
        <v/>
      </c>
      <c r="D46" s="205" t="str">
        <f>IF('申込一覧（男）'!P46="○",'申込一覧（男）'!D46,"")</f>
        <v/>
      </c>
      <c r="E46" s="205" t="str">
        <f>IF(D46="","",'申込一覧（男）'!G46)</f>
        <v/>
      </c>
      <c r="G46" s="209">
        <f t="shared" si="2"/>
        <v>0</v>
      </c>
      <c r="H46" s="209" t="str">
        <f t="shared" si="3"/>
        <v/>
      </c>
      <c r="I46" s="209" t="str">
        <f>IF('申込一覧（男）'!Q46="○",'申込一覧（男）'!B46,"")</f>
        <v/>
      </c>
      <c r="J46" s="205" t="str">
        <f>IF('申込一覧（男）'!Q46="○",'申込一覧（男）'!D46,"")</f>
        <v/>
      </c>
      <c r="K46" s="205" t="str">
        <f>IF(J46="","",'申込一覧（男）'!G46)</f>
        <v/>
      </c>
      <c r="M46" s="209">
        <f t="shared" si="4"/>
        <v>0</v>
      </c>
      <c r="N46" s="209" t="str">
        <f t="shared" si="5"/>
        <v/>
      </c>
      <c r="O46" s="205" t="str">
        <f>IF('申込一覧（女）'!R46="○",'申込一覧（女）'!B46,"")</f>
        <v/>
      </c>
      <c r="P46" s="205" t="str">
        <f>IF('申込一覧（女）'!R46="○",'申込一覧（女）'!D46,"")</f>
        <v/>
      </c>
      <c r="Q46" s="205" t="str">
        <f>IF(P46="","",'申込一覧（女）'!G46)</f>
        <v/>
      </c>
    </row>
    <row r="47" spans="1:17">
      <c r="A47" s="209">
        <f t="shared" si="0"/>
        <v>0</v>
      </c>
      <c r="B47" s="209" t="str">
        <f t="shared" si="1"/>
        <v/>
      </c>
      <c r="C47" s="205" t="str">
        <f>IF('申込一覧（男）'!P47="○",'申込一覧（男）'!B47,"")</f>
        <v/>
      </c>
      <c r="D47" s="205" t="str">
        <f>IF('申込一覧（男）'!P47="○",'申込一覧（男）'!D47,"")</f>
        <v/>
      </c>
      <c r="E47" s="205" t="str">
        <f>IF(D47="","",'申込一覧（男）'!G47)</f>
        <v/>
      </c>
      <c r="G47" s="209">
        <f t="shared" si="2"/>
        <v>0</v>
      </c>
      <c r="H47" s="209" t="str">
        <f t="shared" si="3"/>
        <v/>
      </c>
      <c r="I47" s="209" t="str">
        <f>IF('申込一覧（男）'!Q47="○",'申込一覧（男）'!B47,"")</f>
        <v/>
      </c>
      <c r="J47" s="205" t="str">
        <f>IF('申込一覧（男）'!Q47="○",'申込一覧（男）'!D47,"")</f>
        <v/>
      </c>
      <c r="K47" s="205" t="str">
        <f>IF(J47="","",'申込一覧（男）'!G47)</f>
        <v/>
      </c>
      <c r="M47" s="209">
        <f t="shared" si="4"/>
        <v>0</v>
      </c>
      <c r="N47" s="209" t="str">
        <f t="shared" si="5"/>
        <v/>
      </c>
      <c r="O47" s="205" t="str">
        <f>IF('申込一覧（女）'!R47="○",'申込一覧（女）'!B47,"")</f>
        <v/>
      </c>
      <c r="P47" s="205" t="str">
        <f>IF('申込一覧（女）'!R47="○",'申込一覧（女）'!D47,"")</f>
        <v/>
      </c>
      <c r="Q47" s="205" t="str">
        <f>IF(P47="","",'申込一覧（女）'!G47)</f>
        <v/>
      </c>
    </row>
    <row r="48" spans="1:17">
      <c r="A48" s="209">
        <f t="shared" si="0"/>
        <v>0</v>
      </c>
      <c r="B48" s="209" t="str">
        <f t="shared" si="1"/>
        <v/>
      </c>
      <c r="C48" s="205" t="str">
        <f>IF('申込一覧（男）'!P48="○",'申込一覧（男）'!B48,"")</f>
        <v/>
      </c>
      <c r="D48" s="205" t="str">
        <f>IF('申込一覧（男）'!P48="○",'申込一覧（男）'!D48,"")</f>
        <v/>
      </c>
      <c r="E48" s="205" t="str">
        <f>IF(D48="","",'申込一覧（男）'!G48)</f>
        <v/>
      </c>
      <c r="G48" s="209">
        <f t="shared" si="2"/>
        <v>0</v>
      </c>
      <c r="H48" s="209" t="str">
        <f t="shared" si="3"/>
        <v/>
      </c>
      <c r="I48" s="209" t="str">
        <f>IF('申込一覧（男）'!Q48="○",'申込一覧（男）'!B48,"")</f>
        <v/>
      </c>
      <c r="J48" s="205" t="str">
        <f>IF('申込一覧（男）'!Q48="○",'申込一覧（男）'!D48,"")</f>
        <v/>
      </c>
      <c r="K48" s="205" t="str">
        <f>IF(J48="","",'申込一覧（男）'!G48)</f>
        <v/>
      </c>
      <c r="M48" s="209">
        <f t="shared" si="4"/>
        <v>0</v>
      </c>
      <c r="N48" s="209" t="str">
        <f t="shared" si="5"/>
        <v/>
      </c>
      <c r="O48" s="205" t="str">
        <f>IF('申込一覧（女）'!R48="○",'申込一覧（女）'!B48,"")</f>
        <v/>
      </c>
      <c r="P48" s="205" t="str">
        <f>IF('申込一覧（女）'!R48="○",'申込一覧（女）'!D48,"")</f>
        <v/>
      </c>
      <c r="Q48" s="205" t="str">
        <f>IF(P48="","",'申込一覧（女）'!G48)</f>
        <v/>
      </c>
    </row>
    <row r="49" spans="1:17">
      <c r="A49" s="209">
        <f t="shared" si="0"/>
        <v>0</v>
      </c>
      <c r="B49" s="209" t="str">
        <f t="shared" si="1"/>
        <v/>
      </c>
      <c r="C49" s="205" t="str">
        <f>IF('申込一覧（男）'!P49="○",'申込一覧（男）'!B49,"")</f>
        <v/>
      </c>
      <c r="D49" s="205" t="str">
        <f>IF('申込一覧（男）'!P49="○",'申込一覧（男）'!D49,"")</f>
        <v/>
      </c>
      <c r="E49" s="205" t="str">
        <f>IF(D49="","",'申込一覧（男）'!G49)</f>
        <v/>
      </c>
      <c r="G49" s="209">
        <f t="shared" si="2"/>
        <v>0</v>
      </c>
      <c r="H49" s="209" t="str">
        <f t="shared" si="3"/>
        <v/>
      </c>
      <c r="I49" s="209" t="str">
        <f>IF('申込一覧（男）'!Q49="○",'申込一覧（男）'!B49,"")</f>
        <v/>
      </c>
      <c r="J49" s="205" t="str">
        <f>IF('申込一覧（男）'!Q49="○",'申込一覧（男）'!D49,"")</f>
        <v/>
      </c>
      <c r="K49" s="205" t="str">
        <f>IF(J49="","",'申込一覧（男）'!G49)</f>
        <v/>
      </c>
      <c r="M49" s="209">
        <f t="shared" si="4"/>
        <v>0</v>
      </c>
      <c r="N49" s="209" t="str">
        <f t="shared" si="5"/>
        <v/>
      </c>
      <c r="O49" s="205" t="str">
        <f>IF('申込一覧（女）'!R49="○",'申込一覧（女）'!B49,"")</f>
        <v/>
      </c>
      <c r="P49" s="205" t="str">
        <f>IF('申込一覧（女）'!R49="○",'申込一覧（女）'!D49,"")</f>
        <v/>
      </c>
      <c r="Q49" s="205" t="str">
        <f>IF(P49="","",'申込一覧（女）'!G49)</f>
        <v/>
      </c>
    </row>
    <row r="50" spans="1:17">
      <c r="A50" s="209">
        <f t="shared" si="0"/>
        <v>0</v>
      </c>
      <c r="B50" s="209" t="str">
        <f t="shared" si="1"/>
        <v/>
      </c>
      <c r="C50" s="205" t="str">
        <f>IF('申込一覧（男）'!P50="○",'申込一覧（男）'!B50,"")</f>
        <v/>
      </c>
      <c r="D50" s="205" t="str">
        <f>IF('申込一覧（男）'!P50="○",'申込一覧（男）'!D50,"")</f>
        <v/>
      </c>
      <c r="E50" s="205" t="str">
        <f>IF(D50="","",'申込一覧（男）'!G50)</f>
        <v/>
      </c>
      <c r="G50" s="209">
        <f t="shared" si="2"/>
        <v>0</v>
      </c>
      <c r="H50" s="209" t="str">
        <f t="shared" si="3"/>
        <v/>
      </c>
      <c r="I50" s="209" t="str">
        <f>IF('申込一覧（男）'!Q50="○",'申込一覧（男）'!B50,"")</f>
        <v/>
      </c>
      <c r="J50" s="205" t="str">
        <f>IF('申込一覧（男）'!Q50="○",'申込一覧（男）'!D50,"")</f>
        <v/>
      </c>
      <c r="K50" s="205" t="str">
        <f>IF(J50="","",'申込一覧（男）'!G50)</f>
        <v/>
      </c>
      <c r="M50" s="209">
        <f t="shared" si="4"/>
        <v>0</v>
      </c>
      <c r="N50" s="209" t="str">
        <f t="shared" si="5"/>
        <v/>
      </c>
      <c r="O50" s="205" t="str">
        <f>IF('申込一覧（女）'!R50="○",'申込一覧（女）'!B50,"")</f>
        <v/>
      </c>
      <c r="P50" s="205" t="str">
        <f>IF('申込一覧（女）'!R50="○",'申込一覧（女）'!D50,"")</f>
        <v/>
      </c>
      <c r="Q50" s="205" t="str">
        <f>IF(P50="","",'申込一覧（女）'!G50)</f>
        <v/>
      </c>
    </row>
    <row r="51" spans="1:17">
      <c r="A51" s="209">
        <f t="shared" si="0"/>
        <v>0</v>
      </c>
      <c r="B51" s="209" t="str">
        <f t="shared" si="1"/>
        <v/>
      </c>
      <c r="C51" s="205" t="str">
        <f>IF('申込一覧（男）'!P51="○",'申込一覧（男）'!B51,"")</f>
        <v/>
      </c>
      <c r="D51" s="205" t="str">
        <f>IF('申込一覧（男）'!P51="○",'申込一覧（男）'!D51,"")</f>
        <v/>
      </c>
      <c r="E51" s="205" t="str">
        <f>IF(D51="","",'申込一覧（男）'!G51)</f>
        <v/>
      </c>
      <c r="G51" s="209">
        <f t="shared" si="2"/>
        <v>0</v>
      </c>
      <c r="H51" s="209" t="str">
        <f t="shared" si="3"/>
        <v/>
      </c>
      <c r="I51" s="209" t="str">
        <f>IF('申込一覧（男）'!Q51="○",'申込一覧（男）'!B51,"")</f>
        <v/>
      </c>
      <c r="J51" s="205" t="str">
        <f>IF('申込一覧（男）'!Q51="○",'申込一覧（男）'!D51,"")</f>
        <v/>
      </c>
      <c r="K51" s="205" t="str">
        <f>IF(J51="","",'申込一覧（男）'!G51)</f>
        <v/>
      </c>
      <c r="M51" s="209">
        <f t="shared" si="4"/>
        <v>0</v>
      </c>
      <c r="N51" s="209" t="str">
        <f t="shared" si="5"/>
        <v/>
      </c>
      <c r="O51" s="205" t="str">
        <f>IF('申込一覧（女）'!R51="○",'申込一覧（女）'!B51,"")</f>
        <v/>
      </c>
      <c r="P51" s="205" t="str">
        <f>IF('申込一覧（女）'!R51="○",'申込一覧（女）'!D51,"")</f>
        <v/>
      </c>
      <c r="Q51" s="205" t="str">
        <f>IF(P51="","",'申込一覧（女）'!G51)</f>
        <v/>
      </c>
    </row>
    <row r="52" spans="1:17">
      <c r="A52" s="209">
        <f t="shared" si="0"/>
        <v>0</v>
      </c>
      <c r="B52" s="209" t="str">
        <f t="shared" si="1"/>
        <v/>
      </c>
      <c r="C52" s="205" t="str">
        <f>IF('申込一覧（男）'!P52="○",'申込一覧（男）'!B52,"")</f>
        <v/>
      </c>
      <c r="D52" s="205" t="str">
        <f>IF('申込一覧（男）'!P52="○",'申込一覧（男）'!D52,"")</f>
        <v/>
      </c>
      <c r="E52" s="205" t="str">
        <f>IF(D52="","",'申込一覧（男）'!G52)</f>
        <v/>
      </c>
      <c r="G52" s="209">
        <f t="shared" si="2"/>
        <v>0</v>
      </c>
      <c r="H52" s="209" t="str">
        <f t="shared" si="3"/>
        <v/>
      </c>
      <c r="I52" s="209" t="str">
        <f>IF('申込一覧（男）'!Q52="○",'申込一覧（男）'!B52,"")</f>
        <v/>
      </c>
      <c r="J52" s="205" t="str">
        <f>IF('申込一覧（男）'!Q52="○",'申込一覧（男）'!D52,"")</f>
        <v/>
      </c>
      <c r="K52" s="205" t="str">
        <f>IF(J52="","",'申込一覧（男）'!G52)</f>
        <v/>
      </c>
      <c r="M52" s="209">
        <f t="shared" si="4"/>
        <v>0</v>
      </c>
      <c r="N52" s="209" t="str">
        <f t="shared" si="5"/>
        <v/>
      </c>
      <c r="O52" s="205" t="str">
        <f>IF('申込一覧（女）'!R52="○",'申込一覧（女）'!B52,"")</f>
        <v/>
      </c>
      <c r="P52" s="205" t="str">
        <f>IF('申込一覧（女）'!R52="○",'申込一覧（女）'!D52,"")</f>
        <v/>
      </c>
      <c r="Q52" s="205" t="str">
        <f>IF(P52="","",'申込一覧（女）'!G52)</f>
        <v/>
      </c>
    </row>
    <row r="53" spans="1:17">
      <c r="A53" s="209">
        <f t="shared" si="0"/>
        <v>0</v>
      </c>
      <c r="B53" s="209" t="str">
        <f t="shared" si="1"/>
        <v/>
      </c>
      <c r="C53" s="205" t="str">
        <f>IF('申込一覧（男）'!P53="○",'申込一覧（男）'!B53,"")</f>
        <v/>
      </c>
      <c r="D53" s="205" t="str">
        <f>IF('申込一覧（男）'!P53="○",'申込一覧（男）'!D53,"")</f>
        <v/>
      </c>
      <c r="E53" s="205" t="str">
        <f>IF(D53="","",'申込一覧（男）'!G53)</f>
        <v/>
      </c>
      <c r="G53" s="209">
        <f t="shared" si="2"/>
        <v>0</v>
      </c>
      <c r="H53" s="209" t="str">
        <f t="shared" si="3"/>
        <v/>
      </c>
      <c r="I53" s="209" t="str">
        <f>IF('申込一覧（男）'!Q53="○",'申込一覧（男）'!B53,"")</f>
        <v/>
      </c>
      <c r="J53" s="205" t="str">
        <f>IF('申込一覧（男）'!Q53="○",'申込一覧（男）'!D53,"")</f>
        <v/>
      </c>
      <c r="K53" s="205" t="str">
        <f>IF(J53="","",'申込一覧（男）'!G53)</f>
        <v/>
      </c>
      <c r="M53" s="209">
        <f t="shared" si="4"/>
        <v>0</v>
      </c>
      <c r="N53" s="209" t="str">
        <f t="shared" si="5"/>
        <v/>
      </c>
      <c r="O53" s="205" t="str">
        <f>IF('申込一覧（女）'!R53="○",'申込一覧（女）'!B53,"")</f>
        <v/>
      </c>
      <c r="P53" s="205" t="str">
        <f>IF('申込一覧（女）'!R53="○",'申込一覧（女）'!D53,"")</f>
        <v/>
      </c>
      <c r="Q53" s="205" t="str">
        <f>IF(P53="","",'申込一覧（女）'!G53)</f>
        <v/>
      </c>
    </row>
  </sheetData>
  <sheetProtection password="E61F" sheet="1" objects="1" scenarios="1" selectLockedCells="1" selectUnlockedCells="1"/>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63"/>
  <sheetViews>
    <sheetView workbookViewId="0">
      <selection activeCell="I8" sqref="I8"/>
    </sheetView>
  </sheetViews>
  <sheetFormatPr defaultRowHeight="12"/>
  <cols>
    <col min="1" max="2" width="7.6640625" bestFit="1" customWidth="1"/>
    <col min="3" max="3" width="3.6640625" bestFit="1" customWidth="1"/>
    <col min="4" max="4" width="5.6640625" bestFit="1" customWidth="1"/>
    <col min="5" max="5" width="5.6640625" customWidth="1"/>
    <col min="6" max="6" width="27.6640625" bestFit="1" customWidth="1"/>
    <col min="8" max="9" width="12.33203125" customWidth="1"/>
  </cols>
  <sheetData>
    <row r="1" spans="1:8">
      <c r="A1" t="s">
        <v>297</v>
      </c>
      <c r="B1" t="s">
        <v>297</v>
      </c>
      <c r="C1" t="s">
        <v>297</v>
      </c>
      <c r="D1" t="s">
        <v>297</v>
      </c>
      <c r="E1" t="s">
        <v>297</v>
      </c>
      <c r="F1" s="7" t="s">
        <v>299</v>
      </c>
      <c r="G1" s="6" t="s">
        <v>297</v>
      </c>
      <c r="H1" t="s">
        <v>297</v>
      </c>
    </row>
    <row r="2" spans="1:8">
      <c r="A2" t="s">
        <v>282</v>
      </c>
      <c r="B2" t="s">
        <v>11</v>
      </c>
      <c r="C2" t="s">
        <v>13</v>
      </c>
      <c r="D2" t="s">
        <v>300</v>
      </c>
      <c r="E2" t="s">
        <v>296</v>
      </c>
      <c r="F2" s="7" t="s">
        <v>298</v>
      </c>
      <c r="G2" s="6">
        <v>1</v>
      </c>
      <c r="H2" t="s">
        <v>309</v>
      </c>
    </row>
    <row r="3" spans="1:8">
      <c r="A3" t="s">
        <v>244</v>
      </c>
      <c r="B3" t="s">
        <v>12</v>
      </c>
      <c r="C3" t="s">
        <v>258</v>
      </c>
      <c r="F3" s="7" t="s">
        <v>48</v>
      </c>
      <c r="G3" s="6">
        <v>2</v>
      </c>
      <c r="H3" t="s">
        <v>310</v>
      </c>
    </row>
    <row r="4" spans="1:8">
      <c r="A4" t="s">
        <v>245</v>
      </c>
      <c r="B4" t="s">
        <v>15</v>
      </c>
      <c r="F4" s="7" t="s">
        <v>52</v>
      </c>
      <c r="G4" s="6">
        <v>3</v>
      </c>
      <c r="H4" t="s">
        <v>311</v>
      </c>
    </row>
    <row r="5" spans="1:8">
      <c r="A5" t="s">
        <v>246</v>
      </c>
      <c r="B5" t="s">
        <v>255</v>
      </c>
      <c r="F5" s="7" t="s">
        <v>56</v>
      </c>
      <c r="G5" s="6">
        <v>4</v>
      </c>
    </row>
    <row r="6" spans="1:8">
      <c r="A6" t="s">
        <v>17</v>
      </c>
      <c r="B6" t="s">
        <v>256</v>
      </c>
      <c r="F6" s="7" t="s">
        <v>61</v>
      </c>
      <c r="G6" s="6">
        <v>5</v>
      </c>
    </row>
    <row r="7" spans="1:8">
      <c r="A7" t="s">
        <v>247</v>
      </c>
      <c r="F7" s="7" t="s">
        <v>65</v>
      </c>
      <c r="G7" s="6" t="s">
        <v>273</v>
      </c>
    </row>
    <row r="8" spans="1:8">
      <c r="A8" t="s">
        <v>248</v>
      </c>
      <c r="F8" s="7" t="s">
        <v>260</v>
      </c>
      <c r="G8" s="6" t="s">
        <v>274</v>
      </c>
    </row>
    <row r="9" spans="1:8">
      <c r="A9" t="s">
        <v>249</v>
      </c>
      <c r="F9" s="7" t="s">
        <v>261</v>
      </c>
    </row>
    <row r="10" spans="1:8">
      <c r="A10" t="s">
        <v>250</v>
      </c>
      <c r="F10" s="7" t="s">
        <v>75</v>
      </c>
    </row>
    <row r="11" spans="1:8">
      <c r="A11" t="s">
        <v>251</v>
      </c>
      <c r="F11" s="7" t="s">
        <v>79</v>
      </c>
    </row>
    <row r="12" spans="1:8">
      <c r="A12" t="s">
        <v>252</v>
      </c>
      <c r="F12" s="7" t="s">
        <v>83</v>
      </c>
    </row>
    <row r="13" spans="1:8">
      <c r="A13" t="s">
        <v>253</v>
      </c>
      <c r="F13" s="7" t="s">
        <v>87</v>
      </c>
    </row>
    <row r="14" spans="1:8">
      <c r="A14" t="s">
        <v>254</v>
      </c>
      <c r="F14" s="7" t="s">
        <v>91</v>
      </c>
    </row>
    <row r="15" spans="1:8">
      <c r="F15" s="7" t="s">
        <v>95</v>
      </c>
    </row>
    <row r="16" spans="1:8">
      <c r="F16" s="7" t="s">
        <v>99</v>
      </c>
    </row>
    <row r="17" spans="6:6">
      <c r="F17" s="7" t="s">
        <v>103</v>
      </c>
    </row>
    <row r="18" spans="6:6">
      <c r="F18" s="7" t="s">
        <v>107</v>
      </c>
    </row>
    <row r="19" spans="6:6">
      <c r="F19" s="7" t="s">
        <v>111</v>
      </c>
    </row>
    <row r="20" spans="6:6">
      <c r="F20" s="7" t="s">
        <v>115</v>
      </c>
    </row>
    <row r="21" spans="6:6">
      <c r="F21" s="7" t="s">
        <v>119</v>
      </c>
    </row>
    <row r="22" spans="6:6">
      <c r="F22" s="7" t="s">
        <v>123</v>
      </c>
    </row>
    <row r="23" spans="6:6">
      <c r="F23" s="7" t="s">
        <v>262</v>
      </c>
    </row>
    <row r="24" spans="6:6">
      <c r="F24" s="7" t="s">
        <v>263</v>
      </c>
    </row>
    <row r="25" spans="6:6">
      <c r="F25" s="7" t="s">
        <v>130</v>
      </c>
    </row>
    <row r="26" spans="6:6">
      <c r="F26" s="7" t="s">
        <v>133</v>
      </c>
    </row>
    <row r="27" spans="6:6">
      <c r="F27" s="7" t="s">
        <v>136</v>
      </c>
    </row>
    <row r="28" spans="6:6">
      <c r="F28" s="7" t="s">
        <v>139</v>
      </c>
    </row>
    <row r="29" spans="6:6">
      <c r="F29" s="7" t="s">
        <v>142</v>
      </c>
    </row>
    <row r="30" spans="6:6">
      <c r="F30" s="7" t="s">
        <v>145</v>
      </c>
    </row>
    <row r="31" spans="6:6">
      <c r="F31" s="7" t="s">
        <v>148</v>
      </c>
    </row>
    <row r="32" spans="6:6">
      <c r="F32" s="7" t="s">
        <v>151</v>
      </c>
    </row>
    <row r="33" spans="6:6">
      <c r="F33" s="7" t="s">
        <v>154</v>
      </c>
    </row>
    <row r="34" spans="6:6">
      <c r="F34" s="7" t="s">
        <v>157</v>
      </c>
    </row>
    <row r="35" spans="6:6">
      <c r="F35" s="7" t="s">
        <v>160</v>
      </c>
    </row>
    <row r="36" spans="6:6">
      <c r="F36" s="7" t="s">
        <v>163</v>
      </c>
    </row>
    <row r="37" spans="6:6">
      <c r="F37" s="7" t="s">
        <v>166</v>
      </c>
    </row>
    <row r="38" spans="6:6">
      <c r="F38" s="7" t="s">
        <v>169</v>
      </c>
    </row>
    <row r="39" spans="6:6">
      <c r="F39" s="7" t="s">
        <v>172</v>
      </c>
    </row>
    <row r="40" spans="6:6">
      <c r="F40" s="7" t="s">
        <v>175</v>
      </c>
    </row>
    <row r="41" spans="6:6">
      <c r="F41" s="7" t="s">
        <v>178</v>
      </c>
    </row>
    <row r="42" spans="6:6">
      <c r="F42" s="7" t="s">
        <v>181</v>
      </c>
    </row>
    <row r="43" spans="6:6">
      <c r="F43" s="7" t="s">
        <v>184</v>
      </c>
    </row>
    <row r="44" spans="6:6">
      <c r="F44" s="7" t="s">
        <v>187</v>
      </c>
    </row>
    <row r="45" spans="6:6">
      <c r="F45" s="7" t="s">
        <v>190</v>
      </c>
    </row>
    <row r="46" spans="6:6">
      <c r="F46" s="7" t="s">
        <v>193</v>
      </c>
    </row>
    <row r="47" spans="6:6">
      <c r="F47" s="7" t="s">
        <v>196</v>
      </c>
    </row>
    <row r="48" spans="6:6">
      <c r="F48" s="7" t="s">
        <v>199</v>
      </c>
    </row>
    <row r="49" spans="6:6">
      <c r="F49" s="7" t="s">
        <v>264</v>
      </c>
    </row>
    <row r="50" spans="6:6">
      <c r="F50" s="7" t="s">
        <v>265</v>
      </c>
    </row>
    <row r="51" spans="6:6">
      <c r="F51" s="7" t="s">
        <v>206</v>
      </c>
    </row>
    <row r="52" spans="6:6">
      <c r="F52" s="7" t="s">
        <v>209</v>
      </c>
    </row>
    <row r="53" spans="6:6">
      <c r="F53" s="7" t="s">
        <v>212</v>
      </c>
    </row>
    <row r="54" spans="6:6">
      <c r="F54" s="7" t="s">
        <v>215</v>
      </c>
    </row>
    <row r="55" spans="6:6">
      <c r="F55" s="7" t="s">
        <v>218</v>
      </c>
    </row>
    <row r="56" spans="6:6">
      <c r="F56" s="7" t="s">
        <v>221</v>
      </c>
    </row>
    <row r="57" spans="6:6">
      <c r="F57" s="7" t="s">
        <v>224</v>
      </c>
    </row>
    <row r="58" spans="6:6">
      <c r="F58" s="7" t="s">
        <v>266</v>
      </c>
    </row>
    <row r="59" spans="6:6">
      <c r="F59" s="7" t="s">
        <v>267</v>
      </c>
    </row>
    <row r="60" spans="6:6">
      <c r="F60" s="7" t="s">
        <v>231</v>
      </c>
    </row>
    <row r="61" spans="6:6">
      <c r="F61" s="7" t="s">
        <v>234</v>
      </c>
    </row>
    <row r="62" spans="6:6">
      <c r="F62" s="7" t="s">
        <v>237</v>
      </c>
    </row>
    <row r="63" spans="6:6">
      <c r="F63" s="7" t="s">
        <v>240</v>
      </c>
    </row>
  </sheetData>
  <phoneticPr fontId="2"/>
  <pageMargins left="0.75" right="0.75" top="1" bottom="1"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29</vt:i4>
      </vt:variant>
    </vt:vector>
  </HeadingPairs>
  <TitlesOfParts>
    <vt:vector size="38" baseType="lpstr">
      <vt:lpstr>◎注意事項</vt:lpstr>
      <vt:lpstr>基本情報</vt:lpstr>
      <vt:lpstr>申込一覧（男）</vt:lpstr>
      <vt:lpstr>申込一覧（女）</vt:lpstr>
      <vt:lpstr>出場証明書</vt:lpstr>
      <vt:lpstr>リレー</vt:lpstr>
      <vt:lpstr>Ichiran</vt:lpstr>
      <vt:lpstr>作業用</vt:lpstr>
      <vt:lpstr>Sheet3</vt:lpstr>
      <vt:lpstr>◎注意事項!Print_Area</vt:lpstr>
      <vt:lpstr>出場証明書!Print_Area</vt:lpstr>
      <vt:lpstr>'申込一覧（女）'!Print_Area</vt:lpstr>
      <vt:lpstr>'申込一覧（男）'!Print_Area</vt:lpstr>
      <vt:lpstr>出場証明書!Print_Titles</vt:lpstr>
      <vt:lpstr>'申込一覧（女）'!Print_Titles</vt:lpstr>
      <vt:lpstr>'申込一覧（男）'!Print_Titles</vt:lpstr>
      <vt:lpstr>オープン</vt:lpstr>
      <vt:lpstr>リレー</vt:lpstr>
      <vt:lpstr>学校名</vt:lpstr>
      <vt:lpstr>学年</vt:lpstr>
      <vt:lpstr>健康</vt:lpstr>
      <vt:lpstr>校ﾌﾘｶﾞﾅ</vt:lpstr>
      <vt:lpstr>校名</vt:lpstr>
      <vt:lpstr>種目名</vt:lpstr>
      <vt:lpstr>女</vt:lpstr>
      <vt:lpstr>女子Rank種目</vt:lpstr>
      <vt:lpstr>女子種目</vt:lpstr>
      <vt:lpstr>性</vt:lpstr>
      <vt:lpstr>性別</vt:lpstr>
      <vt:lpstr>正式種目</vt:lpstr>
      <vt:lpstr>'申込一覧（女）'!選手名</vt:lpstr>
      <vt:lpstr>選手名</vt:lpstr>
      <vt:lpstr>男</vt:lpstr>
      <vt:lpstr>男子種目</vt:lpstr>
      <vt:lpstr>男子得点外種目</vt:lpstr>
      <vt:lpstr>年</vt:lpstr>
      <vt:lpstr>備考</vt:lpstr>
      <vt:lpstr>略校名</vt:lpstr>
    </vt:vector>
  </TitlesOfParts>
  <Company>NNCT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uchiyama</dc:creator>
  <cp:lastModifiedBy>RU</cp:lastModifiedBy>
  <cp:lastPrinted>2017-06-22T06:35:39Z</cp:lastPrinted>
  <dcterms:created xsi:type="dcterms:W3CDTF">2001-05-15T04:33:35Z</dcterms:created>
  <dcterms:modified xsi:type="dcterms:W3CDTF">2017-06-22T06:36:04Z</dcterms:modified>
</cp:coreProperties>
</file>