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file.ict.kumamoto-nct.ac.jp\共同利用\八代C\H30全国高専大会（陸上競技）\H30作業用フォルダ\02エントリー・申込等関係\01申込案内_各校送付\01送付書類（平成30年7月6日（金）頃全高専へメール送信予定）\(修正0711)全国高専陸上申込ファイル修正版0711\"/>
    </mc:Choice>
  </mc:AlternateContent>
  <bookViews>
    <workbookView xWindow="0" yWindow="0" windowWidth="14370" windowHeight="11565" tabRatio="718"/>
  </bookViews>
  <sheets>
    <sheet name="◎注意事項" sheetId="23" r:id="rId1"/>
    <sheet name="基本情報" sheetId="17" r:id="rId2"/>
    <sheet name="申込一覧（男）" sheetId="1" r:id="rId3"/>
    <sheet name="申込一覧（女）" sheetId="21" r:id="rId4"/>
    <sheet name="出場証明書" sheetId="15" r:id="rId5"/>
    <sheet name="リレー" sheetId="18" r:id="rId6"/>
    <sheet name="作業用" sheetId="22" r:id="rId7"/>
    <sheet name="Sheet3" sheetId="16" state="hidden" r:id="rId8"/>
  </sheets>
  <externalReferences>
    <externalReference r:id="rId9"/>
    <externalReference r:id="rId10"/>
  </externalReferences>
  <definedNames>
    <definedName name="_xlnm._FilterDatabase" localSheetId="3" hidden="1">'申込一覧（女）'!$A$2:$N$53</definedName>
    <definedName name="_xlnm._FilterDatabase" localSheetId="2" hidden="1">'申込一覧（男）'!$D$4:$D$28</definedName>
    <definedName name="_xlnm.Print_Area" localSheetId="0">◎注意事項!$A$1:$I$54</definedName>
    <definedName name="_xlnm.Print_Area" localSheetId="4">出場証明書!$A$1:$Q$115</definedName>
    <definedName name="_xlnm.Print_Area" localSheetId="3">'申込一覧（女）'!$A$1:$AL$53</definedName>
    <definedName name="_xlnm.Print_Area" localSheetId="2">'申込一覧（男）'!$A$1:$AJ$53</definedName>
    <definedName name="_xlnm.Print_Titles" localSheetId="4">出場証明書!$A:$Q,出場証明書!$1:$16</definedName>
    <definedName name="_xlnm.Print_Titles" localSheetId="3">'申込一覧（女）'!$1:$3</definedName>
    <definedName name="_xlnm.Print_Titles" localSheetId="2">'申込一覧（男）'!$1:$3</definedName>
    <definedName name="オープン">Sheet3!$B$1:$B$6</definedName>
    <definedName name="その他" localSheetId="0">[1]計算シート!#REF!</definedName>
    <definedName name="その他" localSheetId="3">[1]計算シート!#REF!</definedName>
    <definedName name="その他">[1]計算シート!#REF!</definedName>
    <definedName name="リレー" localSheetId="0">[2]出場証明書!$AG$19:$AG$20</definedName>
    <definedName name="リレー">出場証明書!$AD$19:$AD$20</definedName>
    <definedName name="学校名" localSheetId="0">[2]出場証明書!$X$19:$X$81</definedName>
    <definedName name="学校名">出場証明書!$U$19:$U$81</definedName>
    <definedName name="学年" localSheetId="0">[2]出場証明書!$AI$19:$AI$24</definedName>
    <definedName name="学年">出場証明書!$AF$19:$AF$24</definedName>
    <definedName name="健康" localSheetId="0">[2]出場証明書!$AH$19:$AH$20</definedName>
    <definedName name="健康">出場証明書!$AE$19:$AE$20</definedName>
    <definedName name="校ﾌﾘｶﾞﾅ">出場証明書!$V$20:$V$69</definedName>
    <definedName name="校名">出場証明書!$U$20:$U$81</definedName>
    <definedName name="種目名">出場証明書!$Y$20:$Y$37</definedName>
    <definedName name="女" localSheetId="0">[2]出場証明書!$AK$19:$AK$20</definedName>
    <definedName name="女">出場証明書!$AH$19:$AH$20</definedName>
    <definedName name="女子Rank種目" localSheetId="0">[2]出場証明書!$AF$20:$AF$25</definedName>
    <definedName name="女子Rank種目">出場証明書!$AC$20:$AC$25</definedName>
    <definedName name="女子種目" localSheetId="0">[2]出場証明書!$AE$20:$AE$23</definedName>
    <definedName name="女子種目">出場証明書!$AB$20:$AB$23</definedName>
    <definedName name="性">Sheet3!$C$1:$C$3</definedName>
    <definedName name="性別">出場証明書!$AF$20:$AF$21</definedName>
    <definedName name="正式種目">Sheet3!$A$1:$A$14</definedName>
    <definedName name="選手名" localSheetId="3">'申込一覧（女）'!$D$4:$D$53</definedName>
    <definedName name="選手名">'申込一覧（男）'!$D$4:$D$53</definedName>
    <definedName name="男" localSheetId="0">[2]出場証明書!$AJ$19:$AJ$20</definedName>
    <definedName name="男">出場証明書!$AG$19:$AG$20</definedName>
    <definedName name="男子種目" localSheetId="0">[2]出場証明書!$AC$19:$AC$32</definedName>
    <definedName name="男子種目">出場証明書!$Z$19:$Z$32</definedName>
    <definedName name="男子得点外種目" localSheetId="0">[2]出場証明書!$AD$19:$AD$22</definedName>
    <definedName name="男子得点外種目">出場証明書!$AA$19:$AA$22</definedName>
    <definedName name="年">Sheet3!$G$1:$G$8</definedName>
    <definedName name="備考" localSheetId="0">[2]出場証明書!$AH$26:$AH$29</definedName>
    <definedName name="備考">出場証明書!$AE$26:$AE$29</definedName>
    <definedName name="略校名">出場証明書!$W$20:$W$69</definedName>
  </definedNames>
  <calcPr calcId="171027"/>
</workbook>
</file>

<file path=xl/calcChain.xml><?xml version="1.0" encoding="utf-8"?>
<calcChain xmlns="http://schemas.openxmlformats.org/spreadsheetml/2006/main">
  <c r="U3" i="21" l="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AA5" i="1"/>
  <c r="AB5" i="1"/>
  <c r="AA6" i="1"/>
  <c r="AB6" i="1"/>
  <c r="AA7" i="1"/>
  <c r="AB7" i="1"/>
  <c r="AA8" i="1"/>
  <c r="AB8" i="1"/>
  <c r="AA9" i="1"/>
  <c r="AB9" i="1"/>
  <c r="AA10" i="1"/>
  <c r="AB10" i="1"/>
  <c r="AA11" i="1"/>
  <c r="AB11" i="1"/>
  <c r="AA12" i="1"/>
  <c r="AB12" i="1"/>
  <c r="AA13" i="1"/>
  <c r="AB13" i="1"/>
  <c r="AA14" i="1"/>
  <c r="AB14" i="1"/>
  <c r="AA15" i="1"/>
  <c r="AB15" i="1"/>
  <c r="AA16" i="1"/>
  <c r="AB16" i="1"/>
  <c r="AA17" i="1"/>
  <c r="AB17" i="1"/>
  <c r="AA18" i="1"/>
  <c r="AB18" i="1"/>
  <c r="AA19" i="1"/>
  <c r="AB19" i="1"/>
  <c r="AA20" i="1"/>
  <c r="AB20" i="1"/>
  <c r="AA21" i="1"/>
  <c r="AB21" i="1"/>
  <c r="AA22" i="1"/>
  <c r="AB22" i="1"/>
  <c r="AA23" i="1"/>
  <c r="AB23" i="1"/>
  <c r="AA24" i="1"/>
  <c r="AB24" i="1"/>
  <c r="AA25" i="1"/>
  <c r="AB25" i="1"/>
  <c r="AA26" i="1"/>
  <c r="AB26" i="1"/>
  <c r="AA27" i="1"/>
  <c r="AB27" i="1"/>
  <c r="AA28" i="1"/>
  <c r="AB28" i="1"/>
  <c r="AA29" i="1"/>
  <c r="AB29" i="1"/>
  <c r="AA30" i="1"/>
  <c r="AB30" i="1"/>
  <c r="AA31" i="1"/>
  <c r="AB31" i="1"/>
  <c r="AA32" i="1"/>
  <c r="AB32" i="1"/>
  <c r="AA33" i="1"/>
  <c r="AB33" i="1"/>
  <c r="AA34" i="1"/>
  <c r="AB34" i="1"/>
  <c r="AA35" i="1"/>
  <c r="AB35" i="1"/>
  <c r="AA36" i="1"/>
  <c r="AB36" i="1"/>
  <c r="AA37" i="1"/>
  <c r="AB37" i="1"/>
  <c r="AA38" i="1"/>
  <c r="AB38" i="1"/>
  <c r="AA39" i="1"/>
  <c r="AB39" i="1"/>
  <c r="AA40" i="1"/>
  <c r="AB40" i="1"/>
  <c r="AA41" i="1"/>
  <c r="AB41" i="1"/>
  <c r="AA42" i="1"/>
  <c r="AB42" i="1"/>
  <c r="AA43" i="1"/>
  <c r="AB43" i="1"/>
  <c r="AA44" i="1"/>
  <c r="AB44" i="1"/>
  <c r="AA45" i="1"/>
  <c r="AB45" i="1"/>
  <c r="AA46" i="1"/>
  <c r="AB46" i="1"/>
  <c r="AA47" i="1"/>
  <c r="AB47" i="1"/>
  <c r="AA48" i="1"/>
  <c r="AB48" i="1"/>
  <c r="AA49" i="1"/>
  <c r="AB49" i="1"/>
  <c r="AA50" i="1"/>
  <c r="AB50" i="1"/>
  <c r="AA51" i="1"/>
  <c r="AB51" i="1"/>
  <c r="AA52" i="1"/>
  <c r="AB52" i="1"/>
  <c r="AA53" i="1"/>
  <c r="AB53" i="1"/>
  <c r="W5" i="1"/>
  <c r="X5" i="1"/>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W34" i="1"/>
  <c r="X34" i="1"/>
  <c r="W35" i="1"/>
  <c r="X35" i="1"/>
  <c r="W36" i="1"/>
  <c r="X36" i="1"/>
  <c r="W37" i="1"/>
  <c r="X37" i="1"/>
  <c r="W38" i="1"/>
  <c r="X38" i="1"/>
  <c r="W39" i="1"/>
  <c r="X39" i="1"/>
  <c r="W40" i="1"/>
  <c r="X40" i="1"/>
  <c r="W41" i="1"/>
  <c r="X41" i="1"/>
  <c r="W42" i="1"/>
  <c r="X42" i="1"/>
  <c r="W43" i="1"/>
  <c r="X43" i="1"/>
  <c r="W44" i="1"/>
  <c r="X44" i="1"/>
  <c r="W45" i="1"/>
  <c r="X45" i="1"/>
  <c r="W46" i="1"/>
  <c r="X46" i="1"/>
  <c r="W47" i="1"/>
  <c r="X47" i="1"/>
  <c r="W48" i="1"/>
  <c r="X48" i="1"/>
  <c r="W49" i="1"/>
  <c r="X49" i="1"/>
  <c r="W50" i="1"/>
  <c r="X50" i="1"/>
  <c r="W51" i="1"/>
  <c r="X51" i="1"/>
  <c r="W52" i="1"/>
  <c r="X52" i="1"/>
  <c r="W53" i="1"/>
  <c r="X53" i="1"/>
  <c r="AB4" i="1" l="1"/>
  <c r="X4" i="1"/>
  <c r="W4" i="1"/>
  <c r="AA4" i="1"/>
  <c r="U5" i="21" l="1"/>
  <c r="U6" i="21"/>
  <c r="U7" i="21"/>
  <c r="U8" i="21"/>
  <c r="U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U40" i="21"/>
  <c r="U41" i="21"/>
  <c r="U42" i="21"/>
  <c r="U43" i="21"/>
  <c r="U44" i="21"/>
  <c r="U45" i="21"/>
  <c r="U46" i="21"/>
  <c r="U47" i="21"/>
  <c r="U48" i="21"/>
  <c r="U49" i="21"/>
  <c r="U50" i="21"/>
  <c r="U51" i="21"/>
  <c r="U52" i="21"/>
  <c r="U53" i="21"/>
  <c r="U4" i="21"/>
  <c r="U4" i="1"/>
  <c r="D12" i="15" l="1"/>
  <c r="A1" i="21" l="1"/>
  <c r="P53" i="22" l="1"/>
  <c r="Q53" i="22" s="1"/>
  <c r="O53" i="22"/>
  <c r="P52" i="22"/>
  <c r="Q52" i="22" s="1"/>
  <c r="O52" i="22"/>
  <c r="P51" i="22"/>
  <c r="Q51" i="22" s="1"/>
  <c r="O51" i="22"/>
  <c r="P50" i="22"/>
  <c r="Q50" i="22" s="1"/>
  <c r="O50" i="22"/>
  <c r="P49" i="22"/>
  <c r="Q49" i="22" s="1"/>
  <c r="O49" i="22"/>
  <c r="P48" i="22"/>
  <c r="Q48" i="22" s="1"/>
  <c r="O48" i="22"/>
  <c r="P47" i="22"/>
  <c r="Q47" i="22" s="1"/>
  <c r="O47" i="22"/>
  <c r="P46" i="22"/>
  <c r="Q46" i="22" s="1"/>
  <c r="O46" i="22"/>
  <c r="P45" i="22"/>
  <c r="Q45" i="22" s="1"/>
  <c r="O45" i="22"/>
  <c r="P44" i="22"/>
  <c r="Q44" i="22" s="1"/>
  <c r="O44" i="22"/>
  <c r="P43" i="22"/>
  <c r="Q43" i="22" s="1"/>
  <c r="O43" i="22"/>
  <c r="P42" i="22"/>
  <c r="Q42" i="22" s="1"/>
  <c r="O42" i="22"/>
  <c r="P41" i="22"/>
  <c r="Q41" i="22" s="1"/>
  <c r="O41" i="22"/>
  <c r="P40" i="22"/>
  <c r="Q40" i="22" s="1"/>
  <c r="O40" i="22"/>
  <c r="P39" i="22"/>
  <c r="Q39" i="22" s="1"/>
  <c r="O39" i="22"/>
  <c r="P38" i="22"/>
  <c r="Q38" i="22" s="1"/>
  <c r="O38" i="22"/>
  <c r="P37" i="22"/>
  <c r="Q37" i="22" s="1"/>
  <c r="O37" i="22"/>
  <c r="P36" i="22"/>
  <c r="Q36" i="22" s="1"/>
  <c r="O36" i="22"/>
  <c r="P35" i="22"/>
  <c r="Q35" i="22" s="1"/>
  <c r="O35" i="22"/>
  <c r="P34" i="22"/>
  <c r="Q34" i="22" s="1"/>
  <c r="O34" i="22"/>
  <c r="P33" i="22"/>
  <c r="Q33" i="22" s="1"/>
  <c r="O33" i="22"/>
  <c r="P32" i="22"/>
  <c r="Q32" i="22" s="1"/>
  <c r="O32" i="22"/>
  <c r="P31" i="22"/>
  <c r="Q31" i="22" s="1"/>
  <c r="O31" i="22"/>
  <c r="P30" i="22"/>
  <c r="Q30" i="22" s="1"/>
  <c r="O30" i="22"/>
  <c r="P29" i="22"/>
  <c r="Q29" i="22" s="1"/>
  <c r="O29" i="22"/>
  <c r="P28" i="22"/>
  <c r="Q28" i="22" s="1"/>
  <c r="O28" i="22"/>
  <c r="P27" i="22"/>
  <c r="Q27" i="22" s="1"/>
  <c r="O27" i="22"/>
  <c r="P26" i="22"/>
  <c r="Q26" i="22" s="1"/>
  <c r="O26" i="22"/>
  <c r="P25" i="22"/>
  <c r="Q25" i="22" s="1"/>
  <c r="O25" i="22"/>
  <c r="P24" i="22"/>
  <c r="Q24" i="22" s="1"/>
  <c r="O24" i="22"/>
  <c r="P23" i="22"/>
  <c r="Q23" i="22" s="1"/>
  <c r="O23" i="22"/>
  <c r="P22" i="22"/>
  <c r="Q22" i="22" s="1"/>
  <c r="O22" i="22"/>
  <c r="P21" i="22"/>
  <c r="Q21" i="22" s="1"/>
  <c r="O21" i="22"/>
  <c r="P20" i="22"/>
  <c r="Q20" i="22" s="1"/>
  <c r="O20" i="22"/>
  <c r="P19" i="22"/>
  <c r="Q19" i="22" s="1"/>
  <c r="O19" i="22"/>
  <c r="P18" i="22"/>
  <c r="Q18" i="22" s="1"/>
  <c r="O18" i="22"/>
  <c r="P17" i="22"/>
  <c r="Q17" i="22" s="1"/>
  <c r="O17" i="22"/>
  <c r="P16" i="22"/>
  <c r="Q16" i="22" s="1"/>
  <c r="O16" i="22"/>
  <c r="P15" i="22"/>
  <c r="Q15" i="22" s="1"/>
  <c r="O15" i="22"/>
  <c r="P14" i="22"/>
  <c r="Q14" i="22" s="1"/>
  <c r="O14" i="22"/>
  <c r="P13" i="22"/>
  <c r="Q13" i="22" s="1"/>
  <c r="O13" i="22"/>
  <c r="P12" i="22"/>
  <c r="Q12" i="22" s="1"/>
  <c r="O12" i="22"/>
  <c r="P11" i="22"/>
  <c r="Q11" i="22" s="1"/>
  <c r="O11" i="22"/>
  <c r="P10" i="22"/>
  <c r="Q10" i="22" s="1"/>
  <c r="O10" i="22"/>
  <c r="P9" i="22"/>
  <c r="Q9" i="22" s="1"/>
  <c r="O9" i="22"/>
  <c r="P8" i="22"/>
  <c r="Q8" i="22" s="1"/>
  <c r="O8" i="22"/>
  <c r="P7" i="22"/>
  <c r="Q7" i="22" s="1"/>
  <c r="O7" i="22"/>
  <c r="P6" i="22"/>
  <c r="Q6" i="22" s="1"/>
  <c r="O6" i="22"/>
  <c r="P5" i="22"/>
  <c r="Q5" i="22" s="1"/>
  <c r="O5" i="22"/>
  <c r="P4" i="22"/>
  <c r="O4" i="22"/>
  <c r="L8" i="15"/>
  <c r="AB53" i="21"/>
  <c r="AA53" i="21"/>
  <c r="AB52" i="21"/>
  <c r="AA52" i="21"/>
  <c r="AB51" i="21"/>
  <c r="AA51" i="21"/>
  <c r="AB50" i="21"/>
  <c r="AA50" i="21"/>
  <c r="AB49" i="21"/>
  <c r="AA49" i="21"/>
  <c r="AB48" i="21"/>
  <c r="AA48" i="21"/>
  <c r="AB47" i="21"/>
  <c r="AA47" i="21"/>
  <c r="AB46" i="21"/>
  <c r="AA46" i="21"/>
  <c r="AB45" i="21"/>
  <c r="AA45" i="21"/>
  <c r="AB44" i="21"/>
  <c r="AA44" i="21"/>
  <c r="AB43" i="21"/>
  <c r="AA43" i="21"/>
  <c r="AB42" i="21"/>
  <c r="AA42" i="21"/>
  <c r="AB41" i="21"/>
  <c r="AA41" i="21"/>
  <c r="AB40" i="21"/>
  <c r="AA40" i="21"/>
  <c r="AB39" i="21"/>
  <c r="AA39" i="21"/>
  <c r="AB38" i="21"/>
  <c r="AA38" i="21"/>
  <c r="AB37" i="21"/>
  <c r="AA37" i="21"/>
  <c r="AB36" i="21"/>
  <c r="AA36" i="21"/>
  <c r="AB35" i="21"/>
  <c r="AA35" i="21"/>
  <c r="AB34" i="21"/>
  <c r="AA34" i="21"/>
  <c r="AB33" i="21"/>
  <c r="AA33" i="21"/>
  <c r="AB32" i="21"/>
  <c r="AA32" i="21"/>
  <c r="AB31" i="21"/>
  <c r="AA31" i="21"/>
  <c r="AB30" i="21"/>
  <c r="AA30" i="21"/>
  <c r="AB29" i="21"/>
  <c r="AA29" i="21"/>
  <c r="AB28" i="21"/>
  <c r="AA28" i="21"/>
  <c r="AB27" i="21"/>
  <c r="AA27" i="21"/>
  <c r="AB26" i="21"/>
  <c r="AA26" i="21"/>
  <c r="AB25" i="21"/>
  <c r="AA25" i="21"/>
  <c r="AB24" i="21"/>
  <c r="AA24" i="21"/>
  <c r="AB23" i="21"/>
  <c r="AA23" i="21"/>
  <c r="AB22" i="21"/>
  <c r="AA22" i="21"/>
  <c r="AB21" i="21"/>
  <c r="AA21" i="21"/>
  <c r="AB20" i="21"/>
  <c r="AA20" i="21"/>
  <c r="AB19" i="21"/>
  <c r="AA19" i="21"/>
  <c r="AB18" i="21"/>
  <c r="AA18" i="21"/>
  <c r="AB17" i="21"/>
  <c r="AA17" i="21"/>
  <c r="AB16" i="21"/>
  <c r="AA16" i="21"/>
  <c r="AB15" i="21"/>
  <c r="AA15" i="21"/>
  <c r="AB14" i="21"/>
  <c r="AA14" i="21"/>
  <c r="AB13" i="21"/>
  <c r="AA13" i="21"/>
  <c r="AB12" i="21"/>
  <c r="AA12" i="21"/>
  <c r="AB11" i="21"/>
  <c r="AA11" i="21"/>
  <c r="AB10" i="21"/>
  <c r="AA10" i="21"/>
  <c r="AB9" i="21"/>
  <c r="AA9" i="21"/>
  <c r="AB8" i="21"/>
  <c r="AA8" i="21"/>
  <c r="AB7" i="21"/>
  <c r="AA7" i="21"/>
  <c r="AB6" i="21"/>
  <c r="AA6" i="21"/>
  <c r="AB5" i="21"/>
  <c r="AA5" i="21"/>
  <c r="AB4" i="21"/>
  <c r="AA4" i="21"/>
  <c r="AB3" i="21"/>
  <c r="AA3" i="21"/>
  <c r="X53" i="21"/>
  <c r="W53" i="21"/>
  <c r="X52" i="21"/>
  <c r="W52" i="21"/>
  <c r="X51" i="21"/>
  <c r="W51" i="21"/>
  <c r="X50" i="21"/>
  <c r="W50" i="21"/>
  <c r="X49" i="21"/>
  <c r="W49" i="21"/>
  <c r="X48" i="21"/>
  <c r="W48" i="21"/>
  <c r="X47" i="21"/>
  <c r="W47" i="21"/>
  <c r="X46" i="21"/>
  <c r="W46" i="21"/>
  <c r="X45" i="21"/>
  <c r="W45" i="21"/>
  <c r="X44" i="21"/>
  <c r="W44" i="21"/>
  <c r="X43" i="21"/>
  <c r="W43" i="21"/>
  <c r="X42" i="21"/>
  <c r="W42" i="21"/>
  <c r="X41" i="21"/>
  <c r="W41" i="21"/>
  <c r="X40" i="21"/>
  <c r="W40" i="21"/>
  <c r="X39" i="21"/>
  <c r="W39" i="21"/>
  <c r="X38" i="21"/>
  <c r="W38" i="21"/>
  <c r="X37" i="21"/>
  <c r="W37" i="21"/>
  <c r="X36" i="21"/>
  <c r="W36" i="21"/>
  <c r="X35" i="21"/>
  <c r="W35" i="21"/>
  <c r="X34" i="21"/>
  <c r="W34" i="21"/>
  <c r="X33" i="21"/>
  <c r="W33" i="21"/>
  <c r="X32" i="21"/>
  <c r="W32" i="21"/>
  <c r="X31" i="21"/>
  <c r="W31" i="21"/>
  <c r="X30" i="21"/>
  <c r="W30" i="21"/>
  <c r="X29" i="21"/>
  <c r="W29" i="21"/>
  <c r="X28" i="21"/>
  <c r="W28" i="21"/>
  <c r="X27" i="21"/>
  <c r="W27" i="21"/>
  <c r="X26" i="21"/>
  <c r="W26" i="21"/>
  <c r="X25" i="21"/>
  <c r="W25" i="21"/>
  <c r="X24" i="21"/>
  <c r="W24" i="21"/>
  <c r="X23" i="21"/>
  <c r="W23" i="21"/>
  <c r="X22" i="21"/>
  <c r="W22" i="21"/>
  <c r="X21" i="21"/>
  <c r="W21" i="21"/>
  <c r="X20" i="21"/>
  <c r="W20" i="21"/>
  <c r="X19" i="21"/>
  <c r="W19" i="21"/>
  <c r="X18" i="21"/>
  <c r="W18" i="21"/>
  <c r="X17" i="21"/>
  <c r="W17" i="21"/>
  <c r="X16" i="21"/>
  <c r="W16" i="21"/>
  <c r="X15" i="21"/>
  <c r="W15" i="21"/>
  <c r="X14" i="21"/>
  <c r="W14" i="21"/>
  <c r="X13" i="21"/>
  <c r="W13" i="21"/>
  <c r="X12" i="21"/>
  <c r="W12" i="21"/>
  <c r="X11" i="21"/>
  <c r="W11" i="21"/>
  <c r="X10" i="21"/>
  <c r="W10" i="21"/>
  <c r="X9" i="21"/>
  <c r="W9" i="21"/>
  <c r="X8" i="21"/>
  <c r="W8" i="21"/>
  <c r="X7" i="21"/>
  <c r="W7" i="21"/>
  <c r="X6" i="21"/>
  <c r="W6" i="21"/>
  <c r="X5" i="21"/>
  <c r="W5" i="21"/>
  <c r="X4" i="21"/>
  <c r="W4" i="21"/>
  <c r="X3" i="21"/>
  <c r="W3" i="21"/>
  <c r="O1" i="21" l="1"/>
  <c r="S1" i="21"/>
  <c r="M1" i="21"/>
  <c r="I1" i="21"/>
  <c r="O1" i="1"/>
  <c r="N1" i="1"/>
  <c r="U6" i="1"/>
  <c r="U8" i="1" l="1"/>
  <c r="U7" i="1"/>
  <c r="U5" i="1"/>
  <c r="A1" i="1"/>
  <c r="J53" i="22"/>
  <c r="K53" i="22" s="1"/>
  <c r="I53" i="22"/>
  <c r="D53" i="22"/>
  <c r="E53" i="22" s="1"/>
  <c r="C53" i="22"/>
  <c r="J52" i="22"/>
  <c r="K52" i="22" s="1"/>
  <c r="I52" i="22"/>
  <c r="D52" i="22"/>
  <c r="C52" i="22"/>
  <c r="J51" i="22"/>
  <c r="I51" i="22"/>
  <c r="D51" i="22"/>
  <c r="C51" i="22"/>
  <c r="J50" i="22"/>
  <c r="K50" i="22" s="1"/>
  <c r="I50" i="22"/>
  <c r="D50" i="22"/>
  <c r="E50" i="22" s="1"/>
  <c r="C50" i="22"/>
  <c r="J49" i="22"/>
  <c r="I49" i="22"/>
  <c r="D49" i="22"/>
  <c r="C49" i="22"/>
  <c r="J48" i="22"/>
  <c r="I48" i="22"/>
  <c r="D48" i="22"/>
  <c r="E48" i="22" s="1"/>
  <c r="C48" i="22"/>
  <c r="J47" i="22"/>
  <c r="K47" i="22" s="1"/>
  <c r="I47" i="22"/>
  <c r="D47" i="22"/>
  <c r="E47" i="22" s="1"/>
  <c r="C47" i="22"/>
  <c r="J46" i="22"/>
  <c r="I46" i="22"/>
  <c r="D46" i="22"/>
  <c r="C46" i="22"/>
  <c r="J45" i="22"/>
  <c r="K45" i="22" s="1"/>
  <c r="I45" i="22"/>
  <c r="D45" i="22"/>
  <c r="C45" i="22"/>
  <c r="J44" i="22"/>
  <c r="K44" i="22" s="1"/>
  <c r="I44" i="22"/>
  <c r="D44" i="22"/>
  <c r="C44" i="22"/>
  <c r="J43" i="22"/>
  <c r="I43" i="22"/>
  <c r="D43" i="22"/>
  <c r="C43" i="22"/>
  <c r="J42" i="22"/>
  <c r="I42" i="22"/>
  <c r="D42" i="22"/>
  <c r="C42" i="22"/>
  <c r="J41" i="22"/>
  <c r="I41" i="22"/>
  <c r="D41" i="22"/>
  <c r="E41" i="22" s="1"/>
  <c r="C41" i="22"/>
  <c r="J40" i="22"/>
  <c r="I40" i="22"/>
  <c r="D40" i="22"/>
  <c r="E40" i="22" s="1"/>
  <c r="C40" i="22"/>
  <c r="J39" i="22"/>
  <c r="I39" i="22"/>
  <c r="D39" i="22"/>
  <c r="E39" i="22" s="1"/>
  <c r="C39" i="22"/>
  <c r="J38" i="22"/>
  <c r="K38" i="22" s="1"/>
  <c r="I38" i="22"/>
  <c r="D38" i="22"/>
  <c r="C38" i="22"/>
  <c r="J37" i="22"/>
  <c r="K37" i="22" s="1"/>
  <c r="I37" i="22"/>
  <c r="D37" i="22"/>
  <c r="C37" i="22"/>
  <c r="J36" i="22"/>
  <c r="K36" i="22" s="1"/>
  <c r="I36" i="22"/>
  <c r="D36" i="22"/>
  <c r="C36" i="22"/>
  <c r="J35" i="22"/>
  <c r="I35" i="22"/>
  <c r="D35" i="22"/>
  <c r="C35" i="22"/>
  <c r="J34" i="22"/>
  <c r="I34" i="22"/>
  <c r="D34" i="22"/>
  <c r="C34" i="22"/>
  <c r="J33" i="22"/>
  <c r="K33" i="22" s="1"/>
  <c r="I33" i="22"/>
  <c r="D33" i="22"/>
  <c r="C33" i="22"/>
  <c r="J32" i="22"/>
  <c r="I32" i="22"/>
  <c r="D32" i="22"/>
  <c r="E32" i="22" s="1"/>
  <c r="C32" i="22"/>
  <c r="J31" i="22"/>
  <c r="K31" i="22" s="1"/>
  <c r="I31" i="22"/>
  <c r="D31" i="22"/>
  <c r="E31" i="22" s="1"/>
  <c r="C31" i="22"/>
  <c r="J30" i="22"/>
  <c r="I30" i="22"/>
  <c r="D30" i="22"/>
  <c r="C30" i="22"/>
  <c r="J29" i="22"/>
  <c r="K29" i="22" s="1"/>
  <c r="I29" i="22"/>
  <c r="D29" i="22"/>
  <c r="E29" i="22" s="1"/>
  <c r="C29" i="22"/>
  <c r="J28" i="22"/>
  <c r="K28" i="22" s="1"/>
  <c r="I28" i="22"/>
  <c r="D28" i="22"/>
  <c r="C28" i="22"/>
  <c r="J27" i="22"/>
  <c r="I27" i="22"/>
  <c r="D27" i="22"/>
  <c r="C27" i="22"/>
  <c r="J26" i="22"/>
  <c r="K26" i="22" s="1"/>
  <c r="I26" i="22"/>
  <c r="D26" i="22"/>
  <c r="C26" i="22"/>
  <c r="J25" i="22"/>
  <c r="I25" i="22"/>
  <c r="D25" i="22"/>
  <c r="C25" i="22"/>
  <c r="J24" i="22"/>
  <c r="I24" i="22"/>
  <c r="D24" i="22"/>
  <c r="E24" i="22" s="1"/>
  <c r="C24" i="22"/>
  <c r="J23" i="22"/>
  <c r="I23" i="22"/>
  <c r="D23" i="22"/>
  <c r="E23" i="22" s="1"/>
  <c r="C23" i="22"/>
  <c r="J22" i="22"/>
  <c r="I22" i="22"/>
  <c r="D22" i="22"/>
  <c r="C22" i="22"/>
  <c r="J21" i="22"/>
  <c r="I21" i="22"/>
  <c r="D21" i="22"/>
  <c r="C21" i="22"/>
  <c r="J20" i="22"/>
  <c r="I20" i="22"/>
  <c r="D20" i="22"/>
  <c r="E20" i="22" s="1"/>
  <c r="C20" i="22"/>
  <c r="J19" i="22"/>
  <c r="I19" i="22"/>
  <c r="D19" i="22"/>
  <c r="C19" i="22"/>
  <c r="J18" i="22"/>
  <c r="I18" i="22"/>
  <c r="D18" i="22"/>
  <c r="E18" i="22" s="1"/>
  <c r="C18" i="22"/>
  <c r="J17" i="22"/>
  <c r="K17" i="22" s="1"/>
  <c r="I17" i="22"/>
  <c r="D17" i="22"/>
  <c r="E17" i="22" s="1"/>
  <c r="C17" i="22"/>
  <c r="J16" i="22"/>
  <c r="I16" i="22"/>
  <c r="D16" i="22"/>
  <c r="E16" i="22" s="1"/>
  <c r="C16" i="22"/>
  <c r="J15" i="22"/>
  <c r="I15" i="22"/>
  <c r="D15" i="22"/>
  <c r="C15" i="22"/>
  <c r="J14" i="22"/>
  <c r="I14" i="22"/>
  <c r="D14" i="22"/>
  <c r="C14" i="22"/>
  <c r="J13" i="22"/>
  <c r="I13" i="22"/>
  <c r="D13" i="22"/>
  <c r="C13" i="22"/>
  <c r="J12" i="22"/>
  <c r="I12" i="22"/>
  <c r="D12" i="22"/>
  <c r="C12" i="22"/>
  <c r="J11" i="22"/>
  <c r="K11" i="22" s="1"/>
  <c r="I11" i="22"/>
  <c r="D11" i="22"/>
  <c r="C11" i="22"/>
  <c r="J10" i="22"/>
  <c r="I10" i="22"/>
  <c r="D10" i="22"/>
  <c r="C10" i="22"/>
  <c r="J9" i="22"/>
  <c r="I9" i="22"/>
  <c r="D9" i="22"/>
  <c r="C9" i="22"/>
  <c r="J8" i="22"/>
  <c r="I8" i="22"/>
  <c r="D8" i="22"/>
  <c r="C8" i="22"/>
  <c r="J7" i="22"/>
  <c r="K7" i="22" s="1"/>
  <c r="I7" i="22"/>
  <c r="D7" i="22"/>
  <c r="E7" i="22" s="1"/>
  <c r="C7" i="22"/>
  <c r="J6" i="22"/>
  <c r="I6" i="22"/>
  <c r="D6" i="22"/>
  <c r="E6" i="22" s="1"/>
  <c r="C6" i="22"/>
  <c r="J5" i="22"/>
  <c r="I5" i="22"/>
  <c r="D5" i="22"/>
  <c r="C5" i="22"/>
  <c r="J4" i="22"/>
  <c r="I4" i="22"/>
  <c r="D4" i="22"/>
  <c r="A4" i="22" s="1"/>
  <c r="C4" i="22"/>
  <c r="A4" i="1"/>
  <c r="U1" i="1"/>
  <c r="Q1" i="1"/>
  <c r="E45" i="22" l="1"/>
  <c r="K42" i="22"/>
  <c r="E12" i="22"/>
  <c r="E13" i="22"/>
  <c r="E21" i="22"/>
  <c r="E15" i="22"/>
  <c r="K6" i="22"/>
  <c r="K21" i="22"/>
  <c r="B4" i="22"/>
  <c r="A5" i="22"/>
  <c r="A6" i="22" s="1"/>
  <c r="E52" i="22"/>
  <c r="E37" i="22"/>
  <c r="E9" i="22"/>
  <c r="K4" i="22"/>
  <c r="K16" i="22"/>
  <c r="E4" i="22"/>
  <c r="K12" i="22"/>
  <c r="K34" i="22"/>
  <c r="K18" i="22"/>
  <c r="K20" i="22"/>
  <c r="E44" i="22"/>
  <c r="K8" i="22"/>
  <c r="K10" i="22"/>
  <c r="K14" i="22"/>
  <c r="K49" i="22"/>
  <c r="Q4" i="22"/>
  <c r="E35" i="22"/>
  <c r="K5" i="22"/>
  <c r="E11" i="22"/>
  <c r="E22" i="22"/>
  <c r="E25" i="22"/>
  <c r="E46" i="22"/>
  <c r="K48" i="22"/>
  <c r="E14" i="22"/>
  <c r="K30" i="22"/>
  <c r="K13" i="22"/>
  <c r="E51" i="22"/>
  <c r="K46" i="22"/>
  <c r="E8" i="22"/>
  <c r="K24" i="22"/>
  <c r="E42" i="22"/>
  <c r="E43" i="22"/>
  <c r="K51" i="22"/>
  <c r="K19" i="22"/>
  <c r="K22" i="22"/>
  <c r="E49" i="22"/>
  <c r="E28" i="22"/>
  <c r="E10" i="22"/>
  <c r="E19" i="22"/>
  <c r="E34" i="22"/>
  <c r="E27" i="22"/>
  <c r="K9" i="22"/>
  <c r="K25" i="22"/>
  <c r="K32" i="22"/>
  <c r="K23" i="22"/>
  <c r="E5" i="22"/>
  <c r="K15" i="22"/>
  <c r="E33" i="22"/>
  <c r="K41" i="22"/>
  <c r="K43" i="22"/>
  <c r="E38" i="22"/>
  <c r="K35" i="22"/>
  <c r="E36" i="22"/>
  <c r="K39" i="22"/>
  <c r="E30" i="22"/>
  <c r="E26" i="22"/>
  <c r="K40" i="22"/>
  <c r="K27" i="22"/>
  <c r="G4" i="22"/>
  <c r="G5" i="22" s="1"/>
  <c r="H5" i="22" s="1"/>
  <c r="AB3" i="1"/>
  <c r="AA3" i="1"/>
  <c r="X3" i="1"/>
  <c r="W3" i="1"/>
  <c r="E8" i="15"/>
  <c r="J1" i="1"/>
  <c r="F1" i="1"/>
  <c r="F1" i="21"/>
  <c r="A5" i="1"/>
  <c r="O13" i="15"/>
  <c r="A1" i="18"/>
  <c r="A10" i="18" s="1"/>
  <c r="I13" i="15"/>
  <c r="D13" i="15"/>
  <c r="J12" i="15"/>
  <c r="D11" i="15"/>
  <c r="P97" i="15"/>
  <c r="P98" i="15"/>
  <c r="P99" i="15"/>
  <c r="P100" i="15"/>
  <c r="P101" i="15"/>
  <c r="P102" i="15"/>
  <c r="P103" i="15"/>
  <c r="P104" i="15"/>
  <c r="P105" i="15"/>
  <c r="P106" i="15"/>
  <c r="P107" i="15"/>
  <c r="P108" i="15"/>
  <c r="P109" i="15"/>
  <c r="P110" i="15"/>
  <c r="P111" i="15"/>
  <c r="P112" i="15"/>
  <c r="P113" i="15"/>
  <c r="P114" i="15"/>
  <c r="P115" i="15"/>
  <c r="L97" i="15"/>
  <c r="L98" i="15"/>
  <c r="L99" i="15"/>
  <c r="L100" i="15"/>
  <c r="L101" i="15"/>
  <c r="L102" i="15"/>
  <c r="L103" i="15"/>
  <c r="L104" i="15"/>
  <c r="L105" i="15"/>
  <c r="L106" i="15"/>
  <c r="L107" i="15"/>
  <c r="L108" i="15"/>
  <c r="L109" i="15"/>
  <c r="L110" i="15"/>
  <c r="L111" i="15"/>
  <c r="L112" i="15"/>
  <c r="L113" i="15"/>
  <c r="L114" i="15"/>
  <c r="L115" i="15"/>
  <c r="G97" i="15"/>
  <c r="G98" i="15"/>
  <c r="G99" i="15"/>
  <c r="G100" i="15"/>
  <c r="G101" i="15"/>
  <c r="G102" i="15"/>
  <c r="G103" i="15"/>
  <c r="G104" i="15"/>
  <c r="G105" i="15"/>
  <c r="G106" i="15"/>
  <c r="G107" i="15"/>
  <c r="G108" i="15"/>
  <c r="G109" i="15"/>
  <c r="G110" i="15"/>
  <c r="G111" i="15"/>
  <c r="G112" i="15"/>
  <c r="G113" i="15"/>
  <c r="G114" i="15"/>
  <c r="G115" i="15"/>
  <c r="E97" i="15"/>
  <c r="E98" i="15"/>
  <c r="E99" i="15"/>
  <c r="E100" i="15"/>
  <c r="E101" i="15"/>
  <c r="E102" i="15"/>
  <c r="E103" i="15"/>
  <c r="E104" i="15"/>
  <c r="E105" i="15"/>
  <c r="E106" i="15"/>
  <c r="E107" i="15"/>
  <c r="E108" i="15"/>
  <c r="E109" i="15"/>
  <c r="E110" i="15"/>
  <c r="E111" i="15"/>
  <c r="E112" i="15"/>
  <c r="E113" i="15"/>
  <c r="E114" i="15"/>
  <c r="E115" i="15"/>
  <c r="C97" i="15"/>
  <c r="C98" i="15"/>
  <c r="C99" i="15"/>
  <c r="C100" i="15"/>
  <c r="C101" i="15"/>
  <c r="C102" i="15"/>
  <c r="C103" i="15"/>
  <c r="C104" i="15"/>
  <c r="C105" i="15"/>
  <c r="C106" i="15"/>
  <c r="C107" i="15"/>
  <c r="C108" i="15"/>
  <c r="C109" i="15"/>
  <c r="C110" i="15"/>
  <c r="C111" i="15"/>
  <c r="C112" i="15"/>
  <c r="C113" i="15"/>
  <c r="C114" i="15"/>
  <c r="C115" i="15"/>
  <c r="M4" i="22"/>
  <c r="M5" i="22" s="1"/>
  <c r="M6" i="22" s="1"/>
  <c r="N6" i="22" s="1"/>
  <c r="H4" i="22" l="1"/>
  <c r="B5" i="22"/>
  <c r="A6" i="1"/>
  <c r="N5" i="22"/>
  <c r="N4" i="22"/>
  <c r="M7" i="22"/>
  <c r="G6" i="22"/>
  <c r="A7" i="22"/>
  <c r="B6" i="22"/>
  <c r="G1" i="18"/>
  <c r="J2" i="22"/>
  <c r="P2" i="22"/>
  <c r="D2" i="22"/>
  <c r="C13" i="18" l="1"/>
  <c r="G7" i="22"/>
  <c r="G8" i="22" s="1"/>
  <c r="H6" i="22"/>
  <c r="A8" i="22"/>
  <c r="B8" i="22" s="1"/>
  <c r="B7" i="22"/>
  <c r="A7" i="1"/>
  <c r="M8" i="22"/>
  <c r="N7" i="22"/>
  <c r="C14" i="18" s="1"/>
  <c r="C15" i="18" l="1"/>
  <c r="H7" i="22"/>
  <c r="G9" i="22"/>
  <c r="G10" i="22" s="1"/>
  <c r="H8" i="22"/>
  <c r="A9" i="22"/>
  <c r="A8" i="1"/>
  <c r="M9" i="22"/>
  <c r="N8" i="22"/>
  <c r="C16" i="18" s="1"/>
  <c r="G11" i="22" l="1"/>
  <c r="H10" i="22"/>
  <c r="H9" i="22"/>
  <c r="A10" i="22"/>
  <c r="B9" i="22"/>
  <c r="A9" i="1"/>
  <c r="M10" i="22"/>
  <c r="N9" i="22"/>
  <c r="C17" i="18" s="1"/>
  <c r="G12" i="22" l="1"/>
  <c r="G13" i="22" s="1"/>
  <c r="H11" i="22"/>
  <c r="H12" i="22"/>
  <c r="A11" i="22"/>
  <c r="B10" i="22"/>
  <c r="A10" i="1"/>
  <c r="M11" i="22"/>
  <c r="N10" i="22"/>
  <c r="A12" i="22" l="1"/>
  <c r="B11" i="22"/>
  <c r="G14" i="22"/>
  <c r="H13" i="22"/>
  <c r="A11" i="1"/>
  <c r="M12" i="22"/>
  <c r="N11" i="22"/>
  <c r="A13" i="22" l="1"/>
  <c r="B12" i="22"/>
  <c r="G15" i="22"/>
  <c r="H14" i="22"/>
  <c r="A12" i="1"/>
  <c r="M13" i="22"/>
  <c r="N12" i="22"/>
  <c r="A14" i="22" l="1"/>
  <c r="B13" i="22"/>
  <c r="G16" i="22"/>
  <c r="H15" i="22"/>
  <c r="A13" i="1"/>
  <c r="M14" i="22"/>
  <c r="N13" i="22"/>
  <c r="A15" i="22" l="1"/>
  <c r="B14" i="22"/>
  <c r="G17" i="22"/>
  <c r="H16" i="22"/>
  <c r="A14" i="1"/>
  <c r="M15" i="22"/>
  <c r="N14" i="22"/>
  <c r="B15" i="22" l="1"/>
  <c r="A16" i="22"/>
  <c r="G18" i="22"/>
  <c r="H17" i="22"/>
  <c r="A15" i="1"/>
  <c r="M16" i="22"/>
  <c r="N15" i="22"/>
  <c r="A17" i="22" l="1"/>
  <c r="B16" i="22"/>
  <c r="H18" i="22"/>
  <c r="G19" i="22"/>
  <c r="A16" i="1"/>
  <c r="M17" i="22"/>
  <c r="N16" i="22"/>
  <c r="A18" i="22" l="1"/>
  <c r="B17" i="22"/>
  <c r="G20" i="22"/>
  <c r="G21" i="22" s="1"/>
  <c r="H19" i="22"/>
  <c r="A17" i="1"/>
  <c r="M18" i="22"/>
  <c r="N17" i="22"/>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L63" i="15" s="1"/>
  <c r="A43" i="1"/>
  <c r="A44" i="1" s="1"/>
  <c r="A45" i="1" s="1"/>
  <c r="A46" i="1" s="1"/>
  <c r="A47" i="1" s="1"/>
  <c r="A48" i="1" s="1"/>
  <c r="A49" i="1" s="1"/>
  <c r="A50" i="1" s="1"/>
  <c r="A51" i="1" s="1"/>
  <c r="A52" i="1" s="1"/>
  <c r="A53" i="1" s="1"/>
  <c r="L61" i="15"/>
  <c r="L77" i="15"/>
  <c r="L85" i="15"/>
  <c r="L93" i="15"/>
  <c r="L60" i="15"/>
  <c r="L70" i="15"/>
  <c r="L78" i="15"/>
  <c r="L86" i="15"/>
  <c r="L94" i="15"/>
  <c r="L59" i="15"/>
  <c r="L71" i="15"/>
  <c r="L75" i="15"/>
  <c r="L79" i="15"/>
  <c r="L83" i="15"/>
  <c r="L87" i="15"/>
  <c r="L91" i="15"/>
  <c r="L95" i="15"/>
  <c r="L58" i="15"/>
  <c r="L62" i="15"/>
  <c r="L66" i="15"/>
  <c r="L67" i="15"/>
  <c r="H20" i="22"/>
  <c r="B18" i="22"/>
  <c r="A19" i="22"/>
  <c r="I7" i="18"/>
  <c r="G22" i="22"/>
  <c r="H21" i="22"/>
  <c r="I8" i="18"/>
  <c r="A4" i="21"/>
  <c r="M19" i="22"/>
  <c r="N18" i="22"/>
  <c r="L69" i="15" l="1"/>
  <c r="L17" i="15"/>
  <c r="L18" i="15"/>
  <c r="L20" i="15"/>
  <c r="L19" i="15"/>
  <c r="L21" i="15"/>
  <c r="L22" i="15"/>
  <c r="L90" i="15"/>
  <c r="L74" i="15"/>
  <c r="L56" i="15"/>
  <c r="L81" i="15"/>
  <c r="L65" i="15"/>
  <c r="L55" i="15"/>
  <c r="L82" i="15"/>
  <c r="L64" i="15"/>
  <c r="L89" i="15"/>
  <c r="L73" i="15"/>
  <c r="L57" i="15"/>
  <c r="L72" i="15"/>
  <c r="L51" i="15"/>
  <c r="L49" i="15"/>
  <c r="L53" i="15"/>
  <c r="L36" i="15"/>
  <c r="L27" i="15"/>
  <c r="L23" i="15"/>
  <c r="L34" i="15"/>
  <c r="L46" i="15"/>
  <c r="L30" i="15"/>
  <c r="L42" i="15"/>
  <c r="L40" i="15"/>
  <c r="L44" i="15"/>
  <c r="L48" i="15"/>
  <c r="L37" i="15"/>
  <c r="L38" i="15"/>
  <c r="L25" i="15"/>
  <c r="L33" i="15"/>
  <c r="L50" i="15"/>
  <c r="L29" i="15"/>
  <c r="L43" i="15"/>
  <c r="L35" i="15"/>
  <c r="L47" i="15"/>
  <c r="L39" i="15"/>
  <c r="L52" i="15"/>
  <c r="L32" i="15"/>
  <c r="L31" i="15"/>
  <c r="L54" i="15"/>
  <c r="L45" i="15"/>
  <c r="L28" i="15"/>
  <c r="L41" i="15"/>
  <c r="L26" i="15"/>
  <c r="L24" i="15"/>
  <c r="L96" i="15"/>
  <c r="L92" i="15"/>
  <c r="L88" i="15"/>
  <c r="L84" i="15"/>
  <c r="L80" i="15"/>
  <c r="L76" i="15"/>
  <c r="L68" i="15"/>
  <c r="A20" i="22"/>
  <c r="B19" i="22"/>
  <c r="G23" i="22"/>
  <c r="H22" i="22"/>
  <c r="A5" i="21"/>
  <c r="M20" i="22"/>
  <c r="N19" i="22"/>
  <c r="G24" i="22" l="1"/>
  <c r="H23" i="22"/>
  <c r="A21" i="22"/>
  <c r="B20" i="22"/>
  <c r="A6" i="21"/>
  <c r="M21" i="22"/>
  <c r="N20" i="22"/>
  <c r="G25" i="22" l="1"/>
  <c r="H24" i="22"/>
  <c r="B21" i="22"/>
  <c r="A22" i="22"/>
  <c r="A7" i="21"/>
  <c r="M22" i="22"/>
  <c r="N21" i="22"/>
  <c r="G26" i="22" l="1"/>
  <c r="H25" i="22"/>
  <c r="A23" i="22"/>
  <c r="B22" i="22"/>
  <c r="A8" i="21"/>
  <c r="M23" i="22"/>
  <c r="N22" i="22"/>
  <c r="G27" i="22" l="1"/>
  <c r="H26" i="22"/>
  <c r="A24" i="22"/>
  <c r="B23" i="22"/>
  <c r="A9" i="21"/>
  <c r="M24" i="22"/>
  <c r="N23" i="22"/>
  <c r="G28" i="22" l="1"/>
  <c r="H27" i="22"/>
  <c r="A25" i="22"/>
  <c r="B24" i="22"/>
  <c r="A10" i="21"/>
  <c r="M25" i="22"/>
  <c r="N24" i="22"/>
  <c r="G29" i="22" l="1"/>
  <c r="H28" i="22"/>
  <c r="A26" i="22"/>
  <c r="B25" i="22"/>
  <c r="A11" i="21"/>
  <c r="M26" i="22"/>
  <c r="N25" i="22"/>
  <c r="A27" i="22" l="1"/>
  <c r="B26" i="22"/>
  <c r="G30" i="22"/>
  <c r="H29" i="22"/>
  <c r="A12" i="21"/>
  <c r="M27" i="22"/>
  <c r="N26" i="22"/>
  <c r="G31" i="22" l="1"/>
  <c r="H30" i="22"/>
  <c r="A28" i="22"/>
  <c r="B27" i="22"/>
  <c r="A13" i="21"/>
  <c r="M28" i="22"/>
  <c r="N27" i="22"/>
  <c r="G32" i="22" l="1"/>
  <c r="H31" i="22"/>
  <c r="A29" i="22"/>
  <c r="B28" i="22"/>
  <c r="A14" i="21"/>
  <c r="M29" i="22"/>
  <c r="N28" i="22"/>
  <c r="G33" i="22" l="1"/>
  <c r="H32" i="22"/>
  <c r="A30" i="22"/>
  <c r="B29" i="22"/>
  <c r="A15" i="21"/>
  <c r="M30" i="22"/>
  <c r="N29" i="22"/>
  <c r="G34" i="22" l="1"/>
  <c r="H33" i="22"/>
  <c r="A31" i="22"/>
  <c r="B30" i="22"/>
  <c r="A16" i="21"/>
  <c r="M31" i="22"/>
  <c r="N30" i="22"/>
  <c r="G35" i="22" l="1"/>
  <c r="H34" i="22"/>
  <c r="A32" i="22"/>
  <c r="B31" i="22"/>
  <c r="A17" i="21"/>
  <c r="M32" i="22"/>
  <c r="N31" i="22"/>
  <c r="G36" i="22" l="1"/>
  <c r="H35" i="22"/>
  <c r="A33" i="22"/>
  <c r="B32" i="22"/>
  <c r="A18" i="21"/>
  <c r="M33" i="22"/>
  <c r="N32" i="22"/>
  <c r="G37" i="22" l="1"/>
  <c r="H36" i="22"/>
  <c r="A34" i="22"/>
  <c r="B33" i="22"/>
  <c r="A19" i="21"/>
  <c r="M34" i="22"/>
  <c r="N33" i="22"/>
  <c r="A35" i="22" l="1"/>
  <c r="B34" i="22"/>
  <c r="G38" i="22"/>
  <c r="H37" i="22"/>
  <c r="A20" i="21"/>
  <c r="M35" i="22"/>
  <c r="N34" i="22"/>
  <c r="G39" i="22" l="1"/>
  <c r="H38" i="22"/>
  <c r="A36" i="22"/>
  <c r="B35" i="22"/>
  <c r="A21" i="21"/>
  <c r="M36" i="22"/>
  <c r="N35" i="22"/>
  <c r="A37" i="22" l="1"/>
  <c r="B36" i="22"/>
  <c r="G40" i="22"/>
  <c r="H39" i="22"/>
  <c r="A22" i="21"/>
  <c r="M37" i="22"/>
  <c r="N36" i="22"/>
  <c r="G41" i="22" l="1"/>
  <c r="H40" i="22"/>
  <c r="A38" i="22"/>
  <c r="B37" i="22"/>
  <c r="A23" i="21"/>
  <c r="M38" i="22"/>
  <c r="N37" i="22"/>
  <c r="A39" i="22" l="1"/>
  <c r="B38" i="22"/>
  <c r="G42" i="22"/>
  <c r="H41" i="22"/>
  <c r="A24" i="21"/>
  <c r="M39" i="22"/>
  <c r="N38" i="22"/>
  <c r="G43" i="22" l="1"/>
  <c r="H42" i="22"/>
  <c r="A40" i="22"/>
  <c r="B39" i="22"/>
  <c r="A25" i="21"/>
  <c r="M40" i="22"/>
  <c r="N39" i="22"/>
  <c r="A41" i="22" l="1"/>
  <c r="B40" i="22"/>
  <c r="G44" i="22"/>
  <c r="H43" i="22"/>
  <c r="A26" i="21"/>
  <c r="M41" i="22"/>
  <c r="N40" i="22"/>
  <c r="G45" i="22" l="1"/>
  <c r="H44" i="22"/>
  <c r="A42" i="22"/>
  <c r="B41" i="22"/>
  <c r="A27" i="21"/>
  <c r="M42" i="22"/>
  <c r="N41" i="22"/>
  <c r="A43" i="22" l="1"/>
  <c r="B42" i="22"/>
  <c r="G46" i="22"/>
  <c r="H45" i="22"/>
  <c r="A28" i="21"/>
  <c r="M43" i="22"/>
  <c r="N42" i="22"/>
  <c r="G47" i="22" l="1"/>
  <c r="H46" i="22"/>
  <c r="A44" i="22"/>
  <c r="B43" i="22"/>
  <c r="A29" i="21"/>
  <c r="M44" i="22"/>
  <c r="N43" i="22"/>
  <c r="A45" i="22" l="1"/>
  <c r="B44" i="22"/>
  <c r="G48" i="22"/>
  <c r="H47" i="22"/>
  <c r="A30" i="21"/>
  <c r="M45" i="22"/>
  <c r="N44" i="22"/>
  <c r="G49" i="22" l="1"/>
  <c r="H48" i="22"/>
  <c r="A46" i="22"/>
  <c r="B45" i="22"/>
  <c r="A31" i="21"/>
  <c r="M46" i="22"/>
  <c r="N45" i="22"/>
  <c r="A47" i="22" l="1"/>
  <c r="B46" i="22"/>
  <c r="G50" i="22"/>
  <c r="H49" i="22"/>
  <c r="A32" i="21"/>
  <c r="M47" i="22"/>
  <c r="N46" i="22"/>
  <c r="G51" i="22" l="1"/>
  <c r="H50" i="22"/>
  <c r="A48" i="22"/>
  <c r="B47" i="22"/>
  <c r="A33" i="21"/>
  <c r="M48" i="22"/>
  <c r="N47" i="22"/>
  <c r="A49" i="22" l="1"/>
  <c r="B48" i="22"/>
  <c r="G52" i="22"/>
  <c r="H51" i="22"/>
  <c r="A34" i="21"/>
  <c r="M49" i="22"/>
  <c r="N48" i="22"/>
  <c r="G53" i="22" l="1"/>
  <c r="H53" i="22" s="1"/>
  <c r="H52" i="22"/>
  <c r="A50" i="22"/>
  <c r="B49" i="22"/>
  <c r="A35" i="21"/>
  <c r="M50" i="22"/>
  <c r="N49" i="22"/>
  <c r="I3" i="18" l="1"/>
  <c r="I4" i="18"/>
  <c r="I6" i="18"/>
  <c r="I5" i="18"/>
  <c r="J7" i="18"/>
  <c r="J6" i="18"/>
  <c r="J8" i="18"/>
  <c r="J5" i="18"/>
  <c r="H3" i="18"/>
  <c r="J4" i="18"/>
  <c r="H5" i="18"/>
  <c r="H6" i="18"/>
  <c r="J3" i="18"/>
  <c r="H7" i="18"/>
  <c r="H4" i="18"/>
  <c r="H8" i="18"/>
  <c r="A51" i="22"/>
  <c r="B50" i="22"/>
  <c r="A36" i="21"/>
  <c r="M51" i="22"/>
  <c r="N50" i="22"/>
  <c r="A52" i="22" l="1"/>
  <c r="B51" i="22"/>
  <c r="A37" i="21"/>
  <c r="A38" i="21" s="1"/>
  <c r="A39" i="21" s="1"/>
  <c r="A40" i="21" s="1"/>
  <c r="A41" i="21" s="1"/>
  <c r="A42" i="21" s="1"/>
  <c r="A43" i="21" s="1"/>
  <c r="A44" i="21" s="1"/>
  <c r="A45" i="21" s="1"/>
  <c r="A46" i="21" s="1"/>
  <c r="A47" i="21" s="1"/>
  <c r="A48" i="21" s="1"/>
  <c r="A49" i="21" s="1"/>
  <c r="A50" i="21" s="1"/>
  <c r="A51" i="21" s="1"/>
  <c r="A52" i="21" s="1"/>
  <c r="A53" i="21" s="1"/>
  <c r="M52" i="22"/>
  <c r="N51" i="22"/>
  <c r="B78" i="15"/>
  <c r="H42" i="15"/>
  <c r="B52" i="15"/>
  <c r="G58" i="15"/>
  <c r="C46" i="15"/>
  <c r="B89" i="15"/>
  <c r="F48" i="15"/>
  <c r="E47" i="15"/>
  <c r="C40" i="15"/>
  <c r="H51" i="15"/>
  <c r="B50" i="15"/>
  <c r="F47" i="15"/>
  <c r="G43" i="15"/>
  <c r="E70" i="15"/>
  <c r="H47" i="15"/>
  <c r="C79" i="15"/>
  <c r="E62" i="15"/>
  <c r="C54" i="15"/>
  <c r="H41" i="15"/>
  <c r="E94" i="15"/>
  <c r="C74" i="15"/>
  <c r="G73" i="15"/>
  <c r="G57" i="15"/>
  <c r="E57" i="15"/>
  <c r="C59" i="15"/>
  <c r="B53" i="15"/>
  <c r="C96" i="15"/>
  <c r="G78" i="15"/>
  <c r="H49" i="15"/>
  <c r="B64" i="15"/>
  <c r="B74" i="15"/>
  <c r="B79" i="15"/>
  <c r="G41" i="15"/>
  <c r="E65" i="15"/>
  <c r="H48" i="15"/>
  <c r="C68" i="15"/>
  <c r="F60" i="15"/>
  <c r="H80" i="15"/>
  <c r="B69" i="15"/>
  <c r="H64" i="15"/>
  <c r="E63" i="15"/>
  <c r="E44" i="15"/>
  <c r="E66" i="15"/>
  <c r="F86" i="15"/>
  <c r="H44" i="15"/>
  <c r="F45" i="15"/>
  <c r="F40" i="15"/>
  <c r="C56" i="15"/>
  <c r="F49" i="15"/>
  <c r="F71" i="15"/>
  <c r="N31" i="15" l="1"/>
  <c r="N18" i="15"/>
  <c r="J17" i="15"/>
  <c r="I19" i="15"/>
  <c r="I22" i="15"/>
  <c r="O19" i="15"/>
  <c r="N22" i="15"/>
  <c r="M19" i="15"/>
  <c r="M22" i="15"/>
  <c r="J18" i="15"/>
  <c r="N21" i="15"/>
  <c r="J22" i="15"/>
  <c r="M17" i="15"/>
  <c r="K17" i="15"/>
  <c r="K20" i="15"/>
  <c r="O18" i="15"/>
  <c r="K21" i="15"/>
  <c r="O22" i="15"/>
  <c r="M20" i="15"/>
  <c r="N19" i="15"/>
  <c r="K19" i="15"/>
  <c r="J19" i="15"/>
  <c r="J21" i="15"/>
  <c r="I17" i="15"/>
  <c r="M21" i="15"/>
  <c r="K22" i="15"/>
  <c r="O17" i="15"/>
  <c r="K18" i="15"/>
  <c r="O21" i="15"/>
  <c r="I18" i="15"/>
  <c r="M18" i="15"/>
  <c r="N17" i="15"/>
  <c r="O20" i="15"/>
  <c r="N20" i="15"/>
  <c r="J20" i="15"/>
  <c r="I21" i="15"/>
  <c r="I20" i="15"/>
  <c r="M27" i="15"/>
  <c r="K37" i="15"/>
  <c r="J42" i="15"/>
  <c r="I33" i="15"/>
  <c r="M31" i="15"/>
  <c r="K29" i="15"/>
  <c r="I32" i="15"/>
  <c r="M23" i="15"/>
  <c r="O23" i="15"/>
  <c r="J36" i="15"/>
  <c r="K39" i="15"/>
  <c r="K43" i="15"/>
  <c r="N45" i="15"/>
  <c r="N29" i="15"/>
  <c r="I26" i="15"/>
  <c r="M37" i="15"/>
  <c r="O26" i="15"/>
  <c r="N34" i="15"/>
  <c r="M26" i="15"/>
  <c r="O31" i="15"/>
  <c r="M28" i="15"/>
  <c r="M36" i="15"/>
  <c r="N37" i="15"/>
  <c r="K23" i="15"/>
  <c r="O44" i="15"/>
  <c r="M33" i="15"/>
  <c r="K46" i="15"/>
  <c r="M42" i="15"/>
  <c r="J31" i="15"/>
  <c r="M40" i="15"/>
  <c r="N32" i="15"/>
  <c r="J27" i="15"/>
  <c r="K34" i="15"/>
  <c r="J33" i="15"/>
  <c r="I24" i="15"/>
  <c r="N47" i="15"/>
  <c r="N35" i="15"/>
  <c r="K27" i="15"/>
  <c r="M34" i="15"/>
  <c r="I36" i="15"/>
  <c r="I39" i="15"/>
  <c r="I47" i="15"/>
  <c r="N43" i="15"/>
  <c r="M29" i="15"/>
  <c r="N26" i="15"/>
  <c r="M43" i="15"/>
  <c r="N28" i="15"/>
  <c r="J46" i="15"/>
  <c r="O47" i="15"/>
  <c r="K41" i="15"/>
  <c r="I29" i="15"/>
  <c r="M47" i="15"/>
  <c r="J30" i="15"/>
  <c r="K40" i="15"/>
  <c r="M35" i="15"/>
  <c r="N30" i="15"/>
  <c r="K28" i="15"/>
  <c r="K26" i="15"/>
  <c r="K30" i="15"/>
  <c r="N44" i="15"/>
  <c r="N41" i="15"/>
  <c r="M41" i="15"/>
  <c r="M39" i="15"/>
  <c r="N33" i="15"/>
  <c r="M46" i="15"/>
  <c r="O39" i="15"/>
  <c r="N39" i="15"/>
  <c r="J40" i="15"/>
  <c r="I34" i="15"/>
  <c r="J38" i="15"/>
  <c r="O33" i="15"/>
  <c r="J32" i="15"/>
  <c r="K42" i="15"/>
  <c r="O41" i="15"/>
  <c r="O28" i="15"/>
  <c r="I23" i="15"/>
  <c r="M38" i="15"/>
  <c r="O36" i="15"/>
  <c r="O43" i="15"/>
  <c r="I44" i="15"/>
  <c r="N25" i="15"/>
  <c r="J35" i="15"/>
  <c r="O40" i="15"/>
  <c r="I28" i="15"/>
  <c r="O29" i="15"/>
  <c r="I42" i="15"/>
  <c r="I41" i="15"/>
  <c r="N27" i="15"/>
  <c r="O24" i="15"/>
  <c r="K31" i="15"/>
  <c r="N23" i="15"/>
  <c r="K24" i="15"/>
  <c r="J29" i="15"/>
  <c r="M24" i="15"/>
  <c r="I31" i="15"/>
  <c r="O46" i="15"/>
  <c r="M45" i="15"/>
  <c r="O25" i="15"/>
  <c r="I30" i="15"/>
  <c r="I40" i="15"/>
  <c r="O34" i="15"/>
  <c r="O37" i="15"/>
  <c r="J44" i="15"/>
  <c r="J45" i="15"/>
  <c r="O30" i="15"/>
  <c r="K35" i="15"/>
  <c r="I46" i="15"/>
  <c r="J28" i="15"/>
  <c r="O32" i="15"/>
  <c r="I35" i="15"/>
  <c r="M44" i="15"/>
  <c r="I43" i="15"/>
  <c r="K33" i="15"/>
  <c r="M30" i="15"/>
  <c r="J37" i="15"/>
  <c r="J34" i="15"/>
  <c r="K45" i="15"/>
  <c r="O45" i="15"/>
  <c r="O27" i="15"/>
  <c r="J23" i="15"/>
  <c r="N36" i="15"/>
  <c r="I38" i="15"/>
  <c r="J39" i="15"/>
  <c r="I45" i="15"/>
  <c r="M32" i="15"/>
  <c r="K25" i="15"/>
  <c r="I37" i="15"/>
  <c r="J47" i="15"/>
  <c r="N40" i="15"/>
  <c r="K32" i="15"/>
  <c r="J26" i="15"/>
  <c r="K44" i="15"/>
  <c r="N46" i="15"/>
  <c r="J25" i="15"/>
  <c r="O42" i="15"/>
  <c r="M25" i="15"/>
  <c r="J24" i="15"/>
  <c r="K38" i="15"/>
  <c r="N42" i="15"/>
  <c r="I27" i="15"/>
  <c r="O35" i="15"/>
  <c r="K47" i="15"/>
  <c r="J43" i="15"/>
  <c r="N38" i="15"/>
  <c r="N24" i="15"/>
  <c r="O38" i="15"/>
  <c r="J41" i="15"/>
  <c r="K36" i="15"/>
  <c r="I25" i="15"/>
  <c r="B45" i="15"/>
  <c r="F43" i="15"/>
  <c r="F44" i="15"/>
  <c r="B54" i="15"/>
  <c r="I48" i="15"/>
  <c r="N48" i="15"/>
  <c r="O48" i="15"/>
  <c r="O50" i="15"/>
  <c r="J49" i="15"/>
  <c r="M48" i="15"/>
  <c r="J48" i="15"/>
  <c r="M49" i="15"/>
  <c r="I49" i="15"/>
  <c r="K49" i="15"/>
  <c r="J50" i="15"/>
  <c r="M50" i="15"/>
  <c r="N49" i="15"/>
  <c r="N50" i="15"/>
  <c r="O49" i="15"/>
  <c r="M52" i="15"/>
  <c r="K51" i="15"/>
  <c r="K48" i="15"/>
  <c r="I50" i="15"/>
  <c r="K50" i="15"/>
  <c r="K53" i="15"/>
  <c r="N51" i="15"/>
  <c r="N52" i="15"/>
  <c r="O51" i="15"/>
  <c r="I51" i="15"/>
  <c r="J51" i="15"/>
  <c r="M51" i="15"/>
  <c r="O52" i="15"/>
  <c r="J52" i="15"/>
  <c r="K52" i="15"/>
  <c r="I52" i="15"/>
  <c r="I53" i="15"/>
  <c r="N53" i="15"/>
  <c r="K54" i="15"/>
  <c r="J53" i="15"/>
  <c r="N54" i="15"/>
  <c r="M54" i="15"/>
  <c r="J54" i="15"/>
  <c r="O53" i="15"/>
  <c r="O54" i="15"/>
  <c r="M53" i="15"/>
  <c r="G54" i="15"/>
  <c r="F64" i="15"/>
  <c r="H94" i="15"/>
  <c r="E77" i="15"/>
  <c r="O56" i="15"/>
  <c r="K56" i="15"/>
  <c r="N55" i="15"/>
  <c r="J65" i="15"/>
  <c r="O61" i="15"/>
  <c r="M61" i="15"/>
  <c r="M64" i="15"/>
  <c r="M55" i="15"/>
  <c r="M66" i="15"/>
  <c r="M63" i="15"/>
  <c r="K62" i="15"/>
  <c r="I57" i="15"/>
  <c r="I56" i="15"/>
  <c r="J55" i="15"/>
  <c r="O62" i="15"/>
  <c r="K60" i="15"/>
  <c r="M56" i="15"/>
  <c r="K58" i="15"/>
  <c r="O63" i="15"/>
  <c r="I65" i="15"/>
  <c r="O60" i="15"/>
  <c r="N64" i="15"/>
  <c r="M59" i="15"/>
  <c r="I63" i="15"/>
  <c r="I54" i="15"/>
  <c r="I67" i="15"/>
  <c r="I59" i="15"/>
  <c r="J63" i="15"/>
  <c r="O66" i="15"/>
  <c r="J58" i="15"/>
  <c r="M62" i="15"/>
  <c r="I62" i="15"/>
  <c r="K57" i="15"/>
  <c r="J66" i="15"/>
  <c r="N63" i="15"/>
  <c r="K59" i="15"/>
  <c r="M60" i="15"/>
  <c r="I66" i="15"/>
  <c r="K64" i="15"/>
  <c r="I58" i="15"/>
  <c r="K55" i="15"/>
  <c r="J62" i="15"/>
  <c r="N56" i="15"/>
  <c r="I55" i="15"/>
  <c r="N66" i="15"/>
  <c r="O64" i="15"/>
  <c r="M57" i="15"/>
  <c r="M58" i="15"/>
  <c r="K61" i="15"/>
  <c r="N60" i="15"/>
  <c r="N59" i="15"/>
  <c r="K65" i="15"/>
  <c r="J59" i="15"/>
  <c r="J60" i="15"/>
  <c r="N58" i="15"/>
  <c r="O59" i="15"/>
  <c r="K68" i="15"/>
  <c r="J67" i="15"/>
  <c r="M65" i="15"/>
  <c r="N61" i="15"/>
  <c r="J61" i="15"/>
  <c r="K66" i="15"/>
  <c r="J57" i="15"/>
  <c r="M67" i="15"/>
  <c r="I64" i="15"/>
  <c r="J56" i="15"/>
  <c r="J64" i="15"/>
  <c r="N65" i="15"/>
  <c r="O57" i="15"/>
  <c r="K63" i="15"/>
  <c r="O55" i="15"/>
  <c r="I60" i="15"/>
  <c r="O65" i="15"/>
  <c r="N57" i="15"/>
  <c r="I68" i="15"/>
  <c r="O58" i="15"/>
  <c r="M68" i="15"/>
  <c r="O67" i="15"/>
  <c r="O68" i="15"/>
  <c r="I61" i="15"/>
  <c r="K69" i="15"/>
  <c r="N62" i="15"/>
  <c r="N67" i="15"/>
  <c r="J68" i="15"/>
  <c r="K70" i="15"/>
  <c r="J69" i="15"/>
  <c r="O69" i="15"/>
  <c r="I69" i="15"/>
  <c r="N68" i="15"/>
  <c r="M69" i="15"/>
  <c r="N69" i="15"/>
  <c r="K67" i="15"/>
  <c r="K71" i="15"/>
  <c r="I71" i="15"/>
  <c r="J70" i="15"/>
  <c r="M70" i="15"/>
  <c r="O70" i="15"/>
  <c r="M71" i="15"/>
  <c r="N71" i="15"/>
  <c r="N70" i="15"/>
  <c r="I70" i="15"/>
  <c r="I73" i="15"/>
  <c r="J71" i="15"/>
  <c r="O71" i="15"/>
  <c r="B77" i="15"/>
  <c r="J94" i="15"/>
  <c r="J79" i="15"/>
  <c r="O96" i="15"/>
  <c r="N73" i="15"/>
  <c r="K81" i="15"/>
  <c r="I75" i="15"/>
  <c r="J80" i="15"/>
  <c r="J90" i="15"/>
  <c r="K94" i="15"/>
  <c r="M86" i="15"/>
  <c r="J76" i="15"/>
  <c r="M80" i="15"/>
  <c r="I87" i="15"/>
  <c r="K86" i="15"/>
  <c r="J93" i="15"/>
  <c r="N79" i="15"/>
  <c r="J72" i="15"/>
  <c r="N91" i="15"/>
  <c r="J75" i="15"/>
  <c r="I92" i="15"/>
  <c r="I86" i="15"/>
  <c r="M78" i="15"/>
  <c r="M82" i="15"/>
  <c r="O88" i="15"/>
  <c r="M76" i="15"/>
  <c r="J95" i="15"/>
  <c r="K74" i="15"/>
  <c r="N74" i="15"/>
  <c r="J84" i="15"/>
  <c r="I90" i="15"/>
  <c r="N92" i="15"/>
  <c r="O85" i="15"/>
  <c r="O95" i="15"/>
  <c r="I78" i="15"/>
  <c r="J88" i="15"/>
  <c r="O91" i="15"/>
  <c r="M87" i="15"/>
  <c r="J83" i="15"/>
  <c r="N72" i="15"/>
  <c r="J73" i="15"/>
  <c r="M77" i="15"/>
  <c r="I96" i="15"/>
  <c r="J92" i="15"/>
  <c r="K85" i="15"/>
  <c r="I85" i="15"/>
  <c r="M74" i="15"/>
  <c r="O84" i="15"/>
  <c r="N82" i="15"/>
  <c r="K96" i="15"/>
  <c r="J87" i="15"/>
  <c r="I88" i="15"/>
  <c r="N78" i="15"/>
  <c r="M90" i="15"/>
  <c r="I83" i="15"/>
  <c r="J91" i="15"/>
  <c r="K93" i="15"/>
  <c r="M96" i="15"/>
  <c r="I80" i="15"/>
  <c r="M93" i="15"/>
  <c r="K90" i="15"/>
  <c r="J81" i="15"/>
  <c r="M94" i="15"/>
  <c r="K73" i="15"/>
  <c r="M91" i="15"/>
  <c r="N93" i="15"/>
  <c r="I79" i="15"/>
  <c r="I89" i="15"/>
  <c r="J82" i="15"/>
  <c r="O78" i="15"/>
  <c r="M72" i="15"/>
  <c r="K72" i="15"/>
  <c r="J89" i="15"/>
  <c r="M88" i="15"/>
  <c r="K82" i="15"/>
  <c r="I94" i="15"/>
  <c r="M83" i="15"/>
  <c r="I84" i="15"/>
  <c r="O87" i="15"/>
  <c r="M81" i="15"/>
  <c r="I91" i="15"/>
  <c r="I72" i="15"/>
  <c r="M95" i="15"/>
  <c r="N88" i="15"/>
  <c r="O90" i="15"/>
  <c r="M84" i="15"/>
  <c r="K92" i="15"/>
  <c r="O73" i="15"/>
  <c r="M79" i="15"/>
  <c r="M89" i="15"/>
  <c r="N85" i="15"/>
  <c r="O79" i="15"/>
  <c r="O83" i="15"/>
  <c r="I74" i="15"/>
  <c r="N94" i="15"/>
  <c r="K84" i="15"/>
  <c r="K80" i="15"/>
  <c r="N80" i="15"/>
  <c r="O82" i="15"/>
  <c r="O81" i="15"/>
  <c r="N87" i="15"/>
  <c r="M85" i="15"/>
  <c r="I95" i="15"/>
  <c r="K77" i="15"/>
  <c r="N75" i="15"/>
  <c r="N96" i="15"/>
  <c r="N77" i="15"/>
  <c r="K88" i="15"/>
  <c r="O75" i="15"/>
  <c r="K76" i="15"/>
  <c r="I82" i="15"/>
  <c r="K79" i="15"/>
  <c r="J74" i="15"/>
  <c r="O93" i="15"/>
  <c r="N76" i="15"/>
  <c r="N89" i="15"/>
  <c r="I81" i="15"/>
  <c r="K91" i="15"/>
  <c r="J77" i="15"/>
  <c r="N95" i="15"/>
  <c r="O80" i="15"/>
  <c r="I77" i="15"/>
  <c r="O94" i="15"/>
  <c r="K75" i="15"/>
  <c r="N84" i="15"/>
  <c r="J86" i="15"/>
  <c r="M75" i="15"/>
  <c r="O72" i="15"/>
  <c r="N81" i="15"/>
  <c r="N83" i="15"/>
  <c r="M92" i="15"/>
  <c r="O74" i="15"/>
  <c r="K87" i="15"/>
  <c r="O76" i="15"/>
  <c r="O86" i="15"/>
  <c r="J78" i="15"/>
  <c r="J85" i="15"/>
  <c r="N86" i="15"/>
  <c r="N90" i="15"/>
  <c r="K89" i="15"/>
  <c r="K78" i="15"/>
  <c r="I93" i="15"/>
  <c r="O92" i="15"/>
  <c r="J96" i="15"/>
  <c r="I76" i="15"/>
  <c r="M73" i="15"/>
  <c r="K83" i="15"/>
  <c r="O89" i="15"/>
  <c r="K95" i="15"/>
  <c r="O77" i="15"/>
  <c r="C86" i="15"/>
  <c r="H83" i="15"/>
  <c r="C94" i="15"/>
  <c r="A53" i="22"/>
  <c r="B53" i="22" s="1"/>
  <c r="B52" i="22"/>
  <c r="H62" i="15"/>
  <c r="H84" i="15"/>
  <c r="B94" i="15"/>
  <c r="H50" i="15"/>
  <c r="H79" i="15"/>
  <c r="B56" i="15"/>
  <c r="C83" i="15"/>
  <c r="B70" i="15"/>
  <c r="C66" i="15"/>
  <c r="B96" i="15"/>
  <c r="G50" i="15"/>
  <c r="H58" i="15"/>
  <c r="F76" i="15"/>
  <c r="G92" i="15"/>
  <c r="C87" i="15"/>
  <c r="B44" i="15"/>
  <c r="M53" i="22"/>
  <c r="N53" i="22" s="1"/>
  <c r="N52" i="22"/>
  <c r="E81" i="15"/>
  <c r="G83" i="15"/>
  <c r="F42" i="15"/>
  <c r="C95" i="15"/>
  <c r="H60" i="15"/>
  <c r="E60" i="15"/>
  <c r="F66" i="15"/>
  <c r="C45" i="15"/>
  <c r="G81" i="15"/>
  <c r="G67" i="15"/>
  <c r="G94" i="15"/>
  <c r="B81" i="15"/>
  <c r="E52" i="15"/>
  <c r="H90" i="15"/>
  <c r="H68" i="15"/>
  <c r="E87" i="15"/>
  <c r="G76" i="15"/>
  <c r="F74" i="15"/>
  <c r="E50" i="15"/>
  <c r="E55" i="15"/>
  <c r="E82" i="15"/>
  <c r="E42" i="15"/>
  <c r="E41" i="15"/>
  <c r="G95" i="15"/>
  <c r="H75" i="15"/>
  <c r="H43" i="15"/>
  <c r="C88" i="15"/>
  <c r="B42" i="15"/>
  <c r="B43" i="15"/>
  <c r="E64" i="15"/>
  <c r="F91" i="15"/>
  <c r="E45" i="15"/>
  <c r="F58" i="15"/>
  <c r="E79" i="15"/>
  <c r="H74" i="15"/>
  <c r="H76" i="15"/>
  <c r="B61" i="15"/>
  <c r="G65" i="15"/>
  <c r="F84" i="15"/>
  <c r="E38" i="15"/>
  <c r="G19" i="15"/>
  <c r="H20" i="15"/>
  <c r="B17" i="15"/>
  <c r="F20" i="15"/>
  <c r="H19" i="15"/>
  <c r="E19" i="15"/>
  <c r="C17" i="15"/>
  <c r="E20" i="15"/>
  <c r="G20" i="15"/>
  <c r="E17" i="15"/>
  <c r="H18" i="15"/>
  <c r="E30" i="15"/>
  <c r="C38" i="15"/>
  <c r="B21" i="15"/>
  <c r="H21" i="15"/>
  <c r="C35" i="15"/>
  <c r="C24" i="15"/>
  <c r="G32" i="15"/>
  <c r="F36" i="15"/>
  <c r="F24" i="15"/>
  <c r="H39" i="15"/>
  <c r="H23" i="15"/>
  <c r="H25" i="15"/>
  <c r="B39" i="15"/>
  <c r="E37" i="15"/>
  <c r="B38" i="15"/>
  <c r="B27" i="15"/>
  <c r="E21" i="15"/>
  <c r="F30" i="15"/>
  <c r="F31" i="15"/>
  <c r="C37" i="15"/>
  <c r="C33" i="15"/>
  <c r="G24" i="15"/>
  <c r="F27" i="15"/>
  <c r="G34" i="15"/>
  <c r="C31" i="15"/>
  <c r="G28" i="15"/>
  <c r="E22" i="15"/>
  <c r="B32" i="15"/>
  <c r="B28" i="15"/>
  <c r="E32" i="15"/>
  <c r="C34" i="15"/>
  <c r="H35" i="15"/>
  <c r="B31" i="15"/>
  <c r="C49" i="15"/>
  <c r="B93" i="15"/>
  <c r="G44" i="15"/>
  <c r="G51" i="15"/>
  <c r="B65" i="15"/>
  <c r="G93" i="15"/>
  <c r="C52" i="15"/>
  <c r="B63" i="15"/>
  <c r="C70" i="15"/>
  <c r="B95" i="15"/>
  <c r="F85" i="15"/>
  <c r="B59" i="15"/>
  <c r="E85" i="15"/>
  <c r="F70" i="15"/>
  <c r="E76" i="15"/>
  <c r="G59" i="15"/>
  <c r="F93" i="15"/>
  <c r="E74" i="15"/>
  <c r="H87" i="15"/>
  <c r="G45" i="15"/>
  <c r="E88" i="15"/>
  <c r="G91" i="15"/>
  <c r="E48" i="15"/>
  <c r="C41" i="15"/>
  <c r="G66" i="15"/>
  <c r="B92" i="15"/>
  <c r="C71" i="15"/>
  <c r="G71" i="15"/>
  <c r="F53" i="15"/>
  <c r="G86" i="15"/>
  <c r="H54" i="15"/>
  <c r="G38" i="15"/>
  <c r="H17" i="15"/>
  <c r="C18" i="15"/>
  <c r="B20" i="15"/>
  <c r="F19" i="15"/>
  <c r="G18" i="15"/>
  <c r="C19" i="15"/>
  <c r="G17" i="15"/>
  <c r="F17" i="15"/>
  <c r="F18" i="15"/>
  <c r="B18" i="15"/>
  <c r="B19" i="15"/>
  <c r="E18" i="15"/>
  <c r="C20" i="15"/>
  <c r="G23" i="15"/>
  <c r="E36" i="15"/>
  <c r="G31" i="15"/>
  <c r="F37" i="15"/>
  <c r="G29" i="15"/>
  <c r="G35" i="15"/>
  <c r="E24" i="15"/>
  <c r="F21" i="15"/>
  <c r="H29" i="15"/>
  <c r="B35" i="15"/>
  <c r="F23" i="15"/>
  <c r="E31" i="15"/>
  <c r="C30" i="15"/>
  <c r="B29" i="15"/>
  <c r="B37" i="15"/>
  <c r="H27" i="15"/>
  <c r="F29" i="15"/>
  <c r="B24" i="15"/>
  <c r="G21" i="15"/>
  <c r="G22" i="15"/>
  <c r="B23" i="15"/>
  <c r="C39" i="15"/>
  <c r="G26" i="15"/>
  <c r="G27" i="15"/>
  <c r="C29" i="15"/>
  <c r="B30" i="15"/>
  <c r="G39" i="15"/>
  <c r="E28" i="15"/>
  <c r="E33" i="15"/>
  <c r="H22" i="15"/>
  <c r="F25" i="15"/>
  <c r="F35" i="15"/>
  <c r="H36" i="15"/>
  <c r="C23" i="15"/>
  <c r="G30" i="15"/>
  <c r="E39" i="15"/>
  <c r="C36" i="15"/>
  <c r="E26" i="15"/>
  <c r="F39" i="15"/>
  <c r="E23" i="15"/>
  <c r="H24" i="15"/>
  <c r="F32" i="15"/>
  <c r="G37" i="15"/>
  <c r="F22" i="15"/>
  <c r="B36" i="15"/>
  <c r="C28" i="15"/>
  <c r="H28" i="15"/>
  <c r="E35" i="15"/>
  <c r="F28" i="15"/>
  <c r="C27" i="15"/>
  <c r="B34" i="15"/>
  <c r="B25" i="15"/>
  <c r="H30" i="15"/>
  <c r="B22" i="15"/>
  <c r="C22" i="15"/>
  <c r="G25" i="15"/>
  <c r="H34" i="15"/>
  <c r="E29" i="15"/>
  <c r="B49" i="15"/>
  <c r="B47" i="15"/>
  <c r="C92" i="15"/>
  <c r="E56" i="15"/>
  <c r="C55" i="15"/>
  <c r="C77" i="15"/>
  <c r="H93" i="15"/>
  <c r="B58" i="15"/>
  <c r="G96" i="15"/>
  <c r="F65" i="15"/>
  <c r="G48" i="15"/>
  <c r="C72" i="15"/>
  <c r="E83" i="15"/>
  <c r="E68" i="15"/>
  <c r="E86" i="15"/>
  <c r="E96" i="15"/>
  <c r="H55" i="15"/>
  <c r="F75" i="15"/>
  <c r="F72" i="15"/>
  <c r="H86" i="15"/>
  <c r="C67" i="15"/>
  <c r="F96" i="15"/>
  <c r="B68" i="15"/>
  <c r="H66" i="15"/>
  <c r="H96" i="15"/>
  <c r="B57" i="15"/>
  <c r="B67" i="15"/>
  <c r="F81" i="15"/>
  <c r="G46" i="15"/>
  <c r="E61" i="15"/>
  <c r="H88" i="15"/>
  <c r="B51" i="15"/>
  <c r="C57" i="15"/>
  <c r="E90" i="15"/>
  <c r="B76" i="15"/>
  <c r="G56" i="15"/>
  <c r="G72" i="15"/>
  <c r="G60" i="15"/>
  <c r="E93" i="15"/>
  <c r="E95" i="15"/>
  <c r="G88" i="15"/>
  <c r="F51" i="15"/>
  <c r="B83" i="15"/>
  <c r="F50" i="15"/>
  <c r="B87" i="15"/>
  <c r="G64" i="15"/>
  <c r="F87" i="15"/>
  <c r="F88" i="15"/>
  <c r="H71" i="15"/>
  <c r="F67" i="15"/>
  <c r="C50" i="15"/>
  <c r="G42" i="15"/>
  <c r="H70" i="15"/>
  <c r="B72" i="15"/>
  <c r="E80" i="15"/>
  <c r="B75" i="15"/>
  <c r="G90" i="15"/>
  <c r="E51" i="15"/>
  <c r="C85" i="15"/>
  <c r="C53" i="15"/>
  <c r="E71" i="15"/>
  <c r="G62" i="15"/>
  <c r="G87" i="15"/>
  <c r="F46" i="15"/>
  <c r="E92" i="15"/>
  <c r="C42" i="15"/>
  <c r="H72" i="15"/>
  <c r="F59" i="15"/>
  <c r="H67" i="15"/>
  <c r="F78" i="15"/>
  <c r="C93" i="15"/>
  <c r="G52" i="15"/>
  <c r="F57" i="15"/>
  <c r="E91" i="15"/>
  <c r="B62" i="15"/>
  <c r="C69" i="15"/>
  <c r="C63" i="15"/>
  <c r="C62" i="15"/>
  <c r="H92" i="15"/>
  <c r="G89" i="15"/>
  <c r="H57" i="15"/>
  <c r="C44" i="15"/>
  <c r="E40" i="15"/>
  <c r="F41" i="15"/>
  <c r="C65" i="15"/>
  <c r="B84" i="15"/>
  <c r="H56" i="15"/>
  <c r="G55" i="15"/>
  <c r="E49" i="15"/>
  <c r="G85" i="15"/>
  <c r="E84" i="15"/>
  <c r="C81" i="15"/>
  <c r="F68" i="15"/>
  <c r="F94" i="15"/>
  <c r="C89" i="15"/>
  <c r="E69" i="15"/>
  <c r="C60" i="15"/>
  <c r="F80" i="15"/>
  <c r="G53" i="15"/>
  <c r="B46" i="15"/>
  <c r="B80" i="15"/>
  <c r="H91" i="15"/>
  <c r="C64" i="15"/>
  <c r="G49" i="15"/>
  <c r="H89" i="15"/>
  <c r="H38" i="15"/>
  <c r="G33" i="15"/>
  <c r="H33" i="15"/>
  <c r="E25" i="15"/>
  <c r="H26" i="15"/>
  <c r="F34" i="15"/>
  <c r="H37" i="15"/>
  <c r="H31" i="15"/>
  <c r="C32" i="15"/>
  <c r="F38" i="15"/>
  <c r="C21" i="15"/>
  <c r="E27" i="15"/>
  <c r="F26" i="15"/>
  <c r="G36" i="15"/>
  <c r="F33" i="15"/>
  <c r="H32" i="15"/>
  <c r="C25" i="15"/>
  <c r="E34" i="15"/>
  <c r="B33" i="15"/>
  <c r="C26" i="15"/>
  <c r="H45" i="15"/>
  <c r="B26" i="15"/>
  <c r="G40" i="15"/>
  <c r="G70" i="15"/>
  <c r="F95" i="15"/>
  <c r="C51" i="15"/>
  <c r="F62" i="15"/>
  <c r="F83" i="15"/>
  <c r="B73" i="15"/>
  <c r="B66" i="15"/>
  <c r="E54" i="15"/>
  <c r="H69" i="15"/>
  <c r="G68" i="15"/>
  <c r="H63" i="15"/>
  <c r="F52" i="15"/>
  <c r="C73" i="15"/>
  <c r="G79" i="15"/>
  <c r="E73" i="15"/>
  <c r="C43" i="15"/>
  <c r="H52" i="15"/>
  <c r="B71" i="15"/>
  <c r="H85" i="15"/>
  <c r="G80" i="15"/>
  <c r="G61" i="15"/>
  <c r="F61" i="15"/>
  <c r="G69" i="15"/>
  <c r="F69" i="15"/>
  <c r="B41" i="15"/>
  <c r="H40" i="15"/>
  <c r="G47" i="15"/>
  <c r="H53" i="15"/>
  <c r="B55" i="15"/>
  <c r="C80" i="15"/>
  <c r="C84" i="15"/>
  <c r="G75" i="15"/>
  <c r="G63" i="15"/>
  <c r="G74" i="15"/>
  <c r="E75" i="15"/>
  <c r="F79" i="15"/>
  <c r="B82" i="15"/>
  <c r="G84" i="15"/>
  <c r="F77" i="15"/>
  <c r="F92" i="15"/>
  <c r="E53" i="15"/>
  <c r="F54" i="15"/>
  <c r="C75" i="15"/>
  <c r="C78" i="15"/>
  <c r="F55" i="15"/>
  <c r="E59" i="15"/>
  <c r="H78" i="15"/>
  <c r="C82" i="15"/>
  <c r="C61" i="15"/>
  <c r="E43" i="15"/>
  <c r="H65" i="15"/>
  <c r="H59" i="15"/>
  <c r="F56" i="15"/>
  <c r="C58" i="15"/>
  <c r="C76" i="15"/>
  <c r="B60" i="15"/>
  <c r="H95" i="15"/>
  <c r="F82" i="15"/>
  <c r="F63" i="15"/>
  <c r="H81" i="15"/>
  <c r="C91" i="15"/>
  <c r="C47" i="15"/>
  <c r="H82" i="15"/>
  <c r="B91" i="15"/>
  <c r="E46" i="15"/>
  <c r="G77" i="15"/>
  <c r="B86" i="15"/>
  <c r="F90" i="15"/>
  <c r="B40" i="15"/>
  <c r="H46" i="15"/>
  <c r="B88" i="15"/>
  <c r="C48" i="15"/>
  <c r="B48" i="15"/>
  <c r="F89" i="15"/>
  <c r="B85" i="15"/>
  <c r="H61" i="15"/>
  <c r="F73" i="15"/>
  <c r="B90" i="15"/>
  <c r="E78" i="15"/>
  <c r="H77" i="15"/>
  <c r="E67" i="15"/>
  <c r="G82" i="15"/>
  <c r="H73" i="15"/>
  <c r="C90" i="15"/>
  <c r="E58" i="15"/>
  <c r="E72" i="15"/>
  <c r="E89" i="15"/>
  <c r="C4" i="18" l="1"/>
  <c r="C3" i="18"/>
  <c r="C6" i="18"/>
  <c r="C7" i="18"/>
  <c r="C8" i="18"/>
  <c r="C5" i="18"/>
  <c r="B3" i="18"/>
  <c r="D3" i="18"/>
  <c r="D5" i="18"/>
  <c r="B5" i="18"/>
  <c r="B7" i="18"/>
  <c r="D7" i="18"/>
  <c r="D6" i="18"/>
  <c r="D8" i="18"/>
  <c r="B4" i="18"/>
  <c r="B8" i="18"/>
  <c r="B6" i="18"/>
  <c r="D4" i="18"/>
  <c r="C12" i="18"/>
  <c r="D17" i="18"/>
  <c r="B16" i="18"/>
  <c r="B17" i="18"/>
  <c r="D16" i="18"/>
  <c r="D15" i="18"/>
  <c r="B15" i="18"/>
  <c r="D14" i="18"/>
  <c r="B14" i="18"/>
  <c r="D13" i="18"/>
  <c r="B13" i="18"/>
  <c r="D12" i="18"/>
  <c r="B12" i="18"/>
</calcChain>
</file>

<file path=xl/comments1.xml><?xml version="1.0" encoding="utf-8"?>
<comments xmlns="http://schemas.openxmlformats.org/spreadsheetml/2006/main">
  <authors>
    <author>watanabe</author>
    <author>gakusei6</author>
    <author>Ru</author>
    <author>RU</author>
  </authors>
  <commentList>
    <comment ref="AF2" authorId="0" shapeId="0">
      <text>
        <r>
          <rPr>
            <sz val="9"/>
            <color indexed="81"/>
            <rFont val="ＭＳ Ｐゴシック"/>
            <family val="3"/>
            <charset val="128"/>
          </rPr>
          <t xml:space="preserve">出場できる種目を
必ずご確認下さい
</t>
        </r>
      </text>
    </comment>
    <comment ref="AG2" authorId="0" shapeId="0">
      <text>
        <r>
          <rPr>
            <sz val="9"/>
            <color indexed="81"/>
            <rFont val="ＭＳ Ｐゴシック"/>
            <family val="3"/>
            <charset val="128"/>
          </rPr>
          <t xml:space="preserve">出場できる種目を
必ずご確認下さい
</t>
        </r>
      </text>
    </comment>
    <comment ref="A3" authorId="1" shapeId="0">
      <text>
        <r>
          <rPr>
            <sz val="9"/>
            <color indexed="81"/>
            <rFont val="ＭＳ Ｐゴシック"/>
            <family val="3"/>
            <charset val="128"/>
          </rPr>
          <t>氏名を入力すると
自動で付番されます</t>
        </r>
      </text>
    </comment>
    <comment ref="D3" authorId="2" shapeId="0">
      <text>
        <r>
          <rPr>
            <sz val="9"/>
            <color indexed="81"/>
            <rFont val="ＭＳ Ｐゴシック"/>
            <family val="3"/>
            <charset val="128"/>
          </rPr>
          <t>姓と名の間に
半角スペース
を挿入して下さい</t>
        </r>
      </text>
    </comment>
    <comment ref="E3" authorId="2" shapeId="0">
      <text>
        <r>
          <rPr>
            <sz val="9"/>
            <color indexed="81"/>
            <rFont val="ＭＳ Ｐゴシック"/>
            <family val="3"/>
            <charset val="128"/>
          </rPr>
          <t>半角カタカナで入力
姓と名の間に
半角スペースを挿入</t>
        </r>
      </text>
    </comment>
    <comment ref="G3" authorId="0" shapeId="0">
      <text>
        <r>
          <rPr>
            <sz val="9"/>
            <color indexed="81"/>
            <rFont val="ＭＳ Ｐゴシック"/>
            <family val="3"/>
            <charset val="128"/>
          </rPr>
          <t xml:space="preserve">半角数字を入力
</t>
        </r>
      </text>
    </comment>
    <comment ref="I3" authorId="0" shapeId="0">
      <text>
        <r>
          <rPr>
            <sz val="9"/>
            <color indexed="81"/>
            <rFont val="ＭＳ Ｐゴシック"/>
            <family val="3"/>
            <charset val="128"/>
          </rPr>
          <t>健康状態を選択</t>
        </r>
      </text>
    </comment>
    <comment ref="J3" authorId="0" shapeId="0">
      <text>
        <r>
          <rPr>
            <sz val="9"/>
            <color indexed="81"/>
            <rFont val="ＭＳ Ｐゴシック"/>
            <family val="3"/>
            <charset val="128"/>
          </rPr>
          <t xml:space="preserve">種目を選択
</t>
        </r>
      </text>
    </comment>
    <comment ref="K3" authorId="2" shapeId="0">
      <text>
        <r>
          <rPr>
            <sz val="9"/>
            <color indexed="81"/>
            <rFont val="ＭＳ Ｐゴシック"/>
            <family val="3"/>
            <charset val="128"/>
          </rPr>
          <t>トラックは 1/100 まで
フィールドの単位は㎝（例）11秒00→1100
　　9分30秒00→93000
　　5m00→500</t>
        </r>
      </text>
    </comment>
    <comment ref="L3" authorId="0" shapeId="0">
      <text>
        <r>
          <rPr>
            <sz val="9"/>
            <color indexed="81"/>
            <rFont val="ＭＳ Ｐゴシック"/>
            <family val="3"/>
            <charset val="128"/>
          </rPr>
          <t>種目を選択</t>
        </r>
      </text>
    </comment>
    <comment ref="M3" authorId="2" shapeId="0">
      <text>
        <r>
          <rPr>
            <sz val="9"/>
            <color indexed="81"/>
            <rFont val="ＭＳ Ｐゴシック"/>
            <family val="3"/>
            <charset val="128"/>
          </rPr>
          <t>トラックは 1/100 まで
フィールドの単位は㎝（例）11秒00→1100
　　9分30秒00→93000
　　5m00→500</t>
        </r>
      </text>
    </comment>
    <comment ref="N3" authorId="0" shapeId="0">
      <text>
        <r>
          <rPr>
            <sz val="9"/>
            <color indexed="81"/>
            <rFont val="ＭＳ Ｐゴシック"/>
            <family val="3"/>
            <charset val="128"/>
          </rPr>
          <t xml:space="preserve">出場者は
○を選択
</t>
        </r>
      </text>
    </comment>
    <comment ref="O3" authorId="0" shapeId="0">
      <text>
        <r>
          <rPr>
            <sz val="9"/>
            <color indexed="81"/>
            <rFont val="ＭＳ Ｐゴシック"/>
            <family val="3"/>
            <charset val="128"/>
          </rPr>
          <t xml:space="preserve">出場者は
○を選択
</t>
        </r>
      </text>
    </comment>
    <comment ref="P3" authorId="0" shapeId="0">
      <text>
        <r>
          <rPr>
            <sz val="9"/>
            <color indexed="81"/>
            <rFont val="ＭＳ Ｐゴシック"/>
            <family val="3"/>
            <charset val="128"/>
          </rPr>
          <t xml:space="preserve">種目を選択
</t>
        </r>
      </text>
    </comment>
    <comment ref="Q3" authorId="2" shapeId="0">
      <text>
        <r>
          <rPr>
            <sz val="9"/>
            <color indexed="81"/>
            <rFont val="ＭＳ Ｐゴシック"/>
            <family val="3"/>
            <charset val="128"/>
          </rPr>
          <t>トラックは 1/100 まで
フィールドの単位は㎝（例）11秒00→1100
　　9分30秒00→93000
　　5m00→500</t>
        </r>
      </text>
    </comment>
    <comment ref="R3" authorId="0" shapeId="0">
      <text>
        <r>
          <rPr>
            <sz val="9"/>
            <color indexed="81"/>
            <rFont val="ＭＳ Ｐゴシック"/>
            <family val="3"/>
            <charset val="128"/>
          </rPr>
          <t xml:space="preserve">種目を選択
</t>
        </r>
      </text>
    </comment>
    <comment ref="S3" authorId="2" shapeId="0">
      <text>
        <r>
          <rPr>
            <sz val="9"/>
            <color indexed="81"/>
            <rFont val="ＭＳ Ｐゴシック"/>
            <family val="3"/>
            <charset val="128"/>
          </rPr>
          <t>トラックは 1/100 まで
フィールドの単位は㎝（例）11秒00→1100
　　9分30秒00→93000
　　5m00→500</t>
        </r>
      </text>
    </comment>
    <comment ref="T3" authorId="0" shapeId="0">
      <text>
        <r>
          <rPr>
            <sz val="9"/>
            <color indexed="81"/>
            <rFont val="ＭＳ Ｐゴシック"/>
            <family val="3"/>
            <charset val="128"/>
          </rPr>
          <t>出場学生で監督，コーチ，マネージャーを兼ねる場合に選択</t>
        </r>
      </text>
    </comment>
    <comment ref="A4" authorId="3" shapeId="0">
      <text>
        <r>
          <rPr>
            <b/>
            <sz val="9"/>
            <color indexed="81"/>
            <rFont val="ＭＳ Ｐゴシック"/>
            <family val="3"/>
            <charset val="128"/>
          </rPr>
          <t>氏名を入力すると
自動で付番されます</t>
        </r>
      </text>
    </comment>
    <comment ref="N4" authorId="0" shapeId="0">
      <text>
        <r>
          <rPr>
            <sz val="9"/>
            <color indexed="81"/>
            <rFont val="ＭＳ Ｐゴシック"/>
            <family val="3"/>
            <charset val="128"/>
          </rPr>
          <t xml:space="preserve">出場者は
○を選択
</t>
        </r>
      </text>
    </comment>
    <comment ref="O4" authorId="0" shapeId="0">
      <text>
        <r>
          <rPr>
            <sz val="9"/>
            <color indexed="81"/>
            <rFont val="ＭＳ Ｐゴシック"/>
            <family val="3"/>
            <charset val="128"/>
          </rPr>
          <t xml:space="preserve">出場者は
○を選択
</t>
        </r>
      </text>
    </comment>
    <comment ref="P4" authorId="0" shapeId="0">
      <text>
        <r>
          <rPr>
            <sz val="9"/>
            <color indexed="81"/>
            <rFont val="ＭＳ Ｐゴシック"/>
            <family val="3"/>
            <charset val="128"/>
          </rPr>
          <t xml:space="preserve">種目を選択
</t>
        </r>
      </text>
    </comment>
    <comment ref="Q4" authorId="2" shapeId="0">
      <text>
        <r>
          <rPr>
            <sz val="9"/>
            <color indexed="81"/>
            <rFont val="ＭＳ Ｐゴシック"/>
            <family val="3"/>
            <charset val="128"/>
          </rPr>
          <t>トラックは 1/100 まで
フィールドの単位は㎝（例）11秒00→1100
　　9分30秒00→93000
　　5m00→500</t>
        </r>
      </text>
    </comment>
    <comment ref="R4" authorId="0" shapeId="0">
      <text>
        <r>
          <rPr>
            <sz val="9"/>
            <color indexed="81"/>
            <rFont val="ＭＳ Ｐゴシック"/>
            <family val="3"/>
            <charset val="128"/>
          </rPr>
          <t xml:space="preserve">種目を選択
</t>
        </r>
      </text>
    </comment>
    <comment ref="S4" authorId="2" shapeId="0">
      <text>
        <r>
          <rPr>
            <sz val="9"/>
            <color indexed="81"/>
            <rFont val="ＭＳ Ｐゴシック"/>
            <family val="3"/>
            <charset val="128"/>
          </rPr>
          <t>トラックは 1/100 まで
フィールドの単位は㎝（例）11秒00→1100
　　9分30秒00→93000
　　5m00→500</t>
        </r>
      </text>
    </comment>
    <comment ref="T4" authorId="0" shapeId="0">
      <text>
        <r>
          <rPr>
            <sz val="9"/>
            <color indexed="81"/>
            <rFont val="ＭＳ Ｐゴシック"/>
            <family val="3"/>
            <charset val="128"/>
          </rPr>
          <t>出場学生で監督，コーチ，マネージャーを兼ねる場合に選択</t>
        </r>
      </text>
    </comment>
    <comment ref="N5" authorId="0" shapeId="0">
      <text>
        <r>
          <rPr>
            <sz val="9"/>
            <color indexed="81"/>
            <rFont val="ＭＳ Ｐゴシック"/>
            <family val="3"/>
            <charset val="128"/>
          </rPr>
          <t xml:space="preserve">出場者は
○を選択
</t>
        </r>
      </text>
    </comment>
    <comment ref="O5" authorId="0" shapeId="0">
      <text>
        <r>
          <rPr>
            <sz val="9"/>
            <color indexed="81"/>
            <rFont val="ＭＳ Ｐゴシック"/>
            <family val="3"/>
            <charset val="128"/>
          </rPr>
          <t xml:space="preserve">出場者は
○を選択
</t>
        </r>
      </text>
    </comment>
    <comment ref="P5" authorId="0" shapeId="0">
      <text>
        <r>
          <rPr>
            <sz val="9"/>
            <color indexed="81"/>
            <rFont val="ＭＳ Ｐゴシック"/>
            <family val="3"/>
            <charset val="128"/>
          </rPr>
          <t xml:space="preserve">種目を選択
</t>
        </r>
      </text>
    </comment>
    <comment ref="Q5" authorId="2" shapeId="0">
      <text>
        <r>
          <rPr>
            <sz val="9"/>
            <color indexed="81"/>
            <rFont val="ＭＳ Ｐゴシック"/>
            <family val="3"/>
            <charset val="128"/>
          </rPr>
          <t>トラックは 1/100 まで
フィールドの単位は㎝（例）11秒00→1100
　　9分30秒00→93000
　　5m00→500</t>
        </r>
      </text>
    </comment>
    <comment ref="R5" authorId="0" shapeId="0">
      <text>
        <r>
          <rPr>
            <sz val="9"/>
            <color indexed="81"/>
            <rFont val="ＭＳ Ｐゴシック"/>
            <family val="3"/>
            <charset val="128"/>
          </rPr>
          <t xml:space="preserve">種目を選択
</t>
        </r>
      </text>
    </comment>
    <comment ref="S5" authorId="2" shapeId="0">
      <text>
        <r>
          <rPr>
            <sz val="9"/>
            <color indexed="81"/>
            <rFont val="ＭＳ Ｐゴシック"/>
            <family val="3"/>
            <charset val="128"/>
          </rPr>
          <t>トラックは 1/100 まで
フィールドの単位は㎝（例）11秒00→1100
　　9分30秒00→93000
　　5m00→500</t>
        </r>
      </text>
    </comment>
    <comment ref="T5" authorId="0" shapeId="0">
      <text>
        <r>
          <rPr>
            <sz val="9"/>
            <color indexed="81"/>
            <rFont val="ＭＳ Ｐゴシック"/>
            <family val="3"/>
            <charset val="128"/>
          </rPr>
          <t>出場学生で監督，コーチ，マネージャーを兼ねる場合に選択</t>
        </r>
      </text>
    </comment>
    <comment ref="N6" authorId="0" shapeId="0">
      <text>
        <r>
          <rPr>
            <sz val="9"/>
            <color indexed="81"/>
            <rFont val="ＭＳ Ｐゴシック"/>
            <family val="3"/>
            <charset val="128"/>
          </rPr>
          <t xml:space="preserve">出場者は
○を選択
</t>
        </r>
      </text>
    </comment>
    <comment ref="O6" authorId="0" shapeId="0">
      <text>
        <r>
          <rPr>
            <sz val="9"/>
            <color indexed="81"/>
            <rFont val="ＭＳ Ｐゴシック"/>
            <family val="3"/>
            <charset val="128"/>
          </rPr>
          <t xml:space="preserve">出場者は
○を選択
</t>
        </r>
      </text>
    </comment>
    <comment ref="P6" authorId="0" shapeId="0">
      <text>
        <r>
          <rPr>
            <sz val="9"/>
            <color indexed="81"/>
            <rFont val="ＭＳ Ｐゴシック"/>
            <family val="3"/>
            <charset val="128"/>
          </rPr>
          <t xml:space="preserve">種目を選択
</t>
        </r>
      </text>
    </comment>
    <comment ref="Q6" authorId="2" shapeId="0">
      <text>
        <r>
          <rPr>
            <sz val="9"/>
            <color indexed="81"/>
            <rFont val="ＭＳ Ｐゴシック"/>
            <family val="3"/>
            <charset val="128"/>
          </rPr>
          <t>トラックは 1/100 まで
フィールドの単位は㎝（例）11秒00→1100
　　9分30秒00→93000
　　5m00→500</t>
        </r>
      </text>
    </comment>
    <comment ref="R6" authorId="0" shapeId="0">
      <text>
        <r>
          <rPr>
            <sz val="9"/>
            <color indexed="81"/>
            <rFont val="ＭＳ Ｐゴシック"/>
            <family val="3"/>
            <charset val="128"/>
          </rPr>
          <t xml:space="preserve">種目を選択
</t>
        </r>
      </text>
    </comment>
    <comment ref="S6" authorId="2" shapeId="0">
      <text>
        <r>
          <rPr>
            <sz val="9"/>
            <color indexed="81"/>
            <rFont val="ＭＳ Ｐゴシック"/>
            <family val="3"/>
            <charset val="128"/>
          </rPr>
          <t>トラックは 1/100 まで
フィールドの単位は㎝（例）11秒00→1100
　　9分30秒00→93000
　　5m00→500</t>
        </r>
      </text>
    </comment>
    <comment ref="T6" authorId="0" shapeId="0">
      <text>
        <r>
          <rPr>
            <sz val="9"/>
            <color indexed="81"/>
            <rFont val="ＭＳ Ｐゴシック"/>
            <family val="3"/>
            <charset val="128"/>
          </rPr>
          <t>出場学生で監督，コーチ，マネージャーを兼ねる場合に選択</t>
        </r>
      </text>
    </comment>
    <comment ref="N7" authorId="0" shapeId="0">
      <text>
        <r>
          <rPr>
            <sz val="9"/>
            <color indexed="81"/>
            <rFont val="ＭＳ Ｐゴシック"/>
            <family val="3"/>
            <charset val="128"/>
          </rPr>
          <t xml:space="preserve">出場者は
○を選択
</t>
        </r>
      </text>
    </comment>
    <comment ref="O7" authorId="0" shapeId="0">
      <text>
        <r>
          <rPr>
            <sz val="9"/>
            <color indexed="81"/>
            <rFont val="ＭＳ Ｐゴシック"/>
            <family val="3"/>
            <charset val="128"/>
          </rPr>
          <t xml:space="preserve">出場者は
○を選択
</t>
        </r>
      </text>
    </comment>
    <comment ref="P7" authorId="0" shapeId="0">
      <text>
        <r>
          <rPr>
            <sz val="9"/>
            <color indexed="81"/>
            <rFont val="ＭＳ Ｐゴシック"/>
            <family val="3"/>
            <charset val="128"/>
          </rPr>
          <t xml:space="preserve">種目を選択
</t>
        </r>
      </text>
    </comment>
    <comment ref="Q7" authorId="2" shapeId="0">
      <text>
        <r>
          <rPr>
            <sz val="9"/>
            <color indexed="81"/>
            <rFont val="ＭＳ Ｐゴシック"/>
            <family val="3"/>
            <charset val="128"/>
          </rPr>
          <t>トラックは 1/100 まで
フィールドの単位は㎝（例）11秒00→1100
　　9分30秒00→93000
　　5m00→500</t>
        </r>
      </text>
    </comment>
    <comment ref="R7" authorId="0" shapeId="0">
      <text>
        <r>
          <rPr>
            <sz val="9"/>
            <color indexed="81"/>
            <rFont val="ＭＳ Ｐゴシック"/>
            <family val="3"/>
            <charset val="128"/>
          </rPr>
          <t xml:space="preserve">種目を選択
</t>
        </r>
      </text>
    </comment>
    <comment ref="S7" authorId="2" shapeId="0">
      <text>
        <r>
          <rPr>
            <sz val="9"/>
            <color indexed="81"/>
            <rFont val="ＭＳ Ｐゴシック"/>
            <family val="3"/>
            <charset val="128"/>
          </rPr>
          <t>トラックは 1/100 まで
フィールドの単位は㎝（例）11秒00→1100
　　9分30秒00→93000
　　5m00→500</t>
        </r>
      </text>
    </comment>
    <comment ref="T7" authorId="0" shapeId="0">
      <text>
        <r>
          <rPr>
            <sz val="9"/>
            <color indexed="81"/>
            <rFont val="ＭＳ Ｐゴシック"/>
            <family val="3"/>
            <charset val="128"/>
          </rPr>
          <t>出場学生で監督，コーチ，マネージャーを兼ねる場合に選択</t>
        </r>
      </text>
    </comment>
    <comment ref="N8" authorId="0" shapeId="0">
      <text>
        <r>
          <rPr>
            <sz val="9"/>
            <color indexed="81"/>
            <rFont val="ＭＳ Ｐゴシック"/>
            <family val="3"/>
            <charset val="128"/>
          </rPr>
          <t xml:space="preserve">出場者は
○を選択
</t>
        </r>
      </text>
    </comment>
    <comment ref="O8" authorId="0" shapeId="0">
      <text>
        <r>
          <rPr>
            <sz val="9"/>
            <color indexed="81"/>
            <rFont val="ＭＳ Ｐゴシック"/>
            <family val="3"/>
            <charset val="128"/>
          </rPr>
          <t xml:space="preserve">出場者は
○を選択
</t>
        </r>
      </text>
    </comment>
    <comment ref="P8" authorId="0" shapeId="0">
      <text>
        <r>
          <rPr>
            <sz val="9"/>
            <color indexed="81"/>
            <rFont val="ＭＳ Ｐゴシック"/>
            <family val="3"/>
            <charset val="128"/>
          </rPr>
          <t xml:space="preserve">種目を選択
</t>
        </r>
      </text>
    </comment>
    <comment ref="Q8" authorId="2" shapeId="0">
      <text>
        <r>
          <rPr>
            <sz val="9"/>
            <color indexed="81"/>
            <rFont val="ＭＳ Ｐゴシック"/>
            <family val="3"/>
            <charset val="128"/>
          </rPr>
          <t>トラックは 1/100 まで
フィールドの単位は㎝（例）11秒00→1100
　　9分30秒00→93000
　　5m00→500</t>
        </r>
      </text>
    </comment>
    <comment ref="R8" authorId="0" shapeId="0">
      <text>
        <r>
          <rPr>
            <sz val="9"/>
            <color indexed="81"/>
            <rFont val="ＭＳ Ｐゴシック"/>
            <family val="3"/>
            <charset val="128"/>
          </rPr>
          <t xml:space="preserve">種目を選択
</t>
        </r>
      </text>
    </comment>
    <comment ref="S8" authorId="2" shapeId="0">
      <text>
        <r>
          <rPr>
            <sz val="9"/>
            <color indexed="81"/>
            <rFont val="ＭＳ Ｐゴシック"/>
            <family val="3"/>
            <charset val="128"/>
          </rPr>
          <t>トラックは 1/100 まで
フィールドの単位は㎝（例）11秒00→1100
　　9分30秒00→93000
　　5m00→500</t>
        </r>
      </text>
    </comment>
    <comment ref="T8" authorId="0" shapeId="0">
      <text>
        <r>
          <rPr>
            <sz val="9"/>
            <color indexed="81"/>
            <rFont val="ＭＳ Ｐゴシック"/>
            <family val="3"/>
            <charset val="128"/>
          </rPr>
          <t>出場学生で監督，コーチ，マネージャーを兼ねる場合に選択</t>
        </r>
      </text>
    </comment>
    <comment ref="N9" authorId="0" shapeId="0">
      <text>
        <r>
          <rPr>
            <sz val="9"/>
            <color indexed="81"/>
            <rFont val="ＭＳ Ｐゴシック"/>
            <family val="3"/>
            <charset val="128"/>
          </rPr>
          <t xml:space="preserve">出場者は
○を選択
</t>
        </r>
      </text>
    </comment>
    <comment ref="O9" authorId="0" shapeId="0">
      <text>
        <r>
          <rPr>
            <sz val="9"/>
            <color indexed="81"/>
            <rFont val="ＭＳ Ｐゴシック"/>
            <family val="3"/>
            <charset val="128"/>
          </rPr>
          <t xml:space="preserve">出場者は
○を選択
</t>
        </r>
      </text>
    </comment>
    <comment ref="P9" authorId="0" shapeId="0">
      <text>
        <r>
          <rPr>
            <sz val="9"/>
            <color indexed="81"/>
            <rFont val="ＭＳ Ｐゴシック"/>
            <family val="3"/>
            <charset val="128"/>
          </rPr>
          <t xml:space="preserve">種目を選択
</t>
        </r>
      </text>
    </comment>
    <comment ref="Q9" authorId="2" shapeId="0">
      <text>
        <r>
          <rPr>
            <sz val="9"/>
            <color indexed="81"/>
            <rFont val="ＭＳ Ｐゴシック"/>
            <family val="3"/>
            <charset val="128"/>
          </rPr>
          <t>トラックは 1/100 まで
フィールドの単位は㎝（例）11秒00→1100
　　9分30秒00→93000
　　5m00→500</t>
        </r>
      </text>
    </comment>
    <comment ref="R9" authorId="0" shapeId="0">
      <text>
        <r>
          <rPr>
            <sz val="9"/>
            <color indexed="81"/>
            <rFont val="ＭＳ Ｐゴシック"/>
            <family val="3"/>
            <charset val="128"/>
          </rPr>
          <t xml:space="preserve">種目を選択
</t>
        </r>
      </text>
    </comment>
    <comment ref="S9" authorId="2" shapeId="0">
      <text>
        <r>
          <rPr>
            <sz val="9"/>
            <color indexed="81"/>
            <rFont val="ＭＳ Ｐゴシック"/>
            <family val="3"/>
            <charset val="128"/>
          </rPr>
          <t>トラックは 1/100 まで
フィールドの単位は㎝（例）11秒00→1100
　　9分30秒00→93000
　　5m00→500</t>
        </r>
      </text>
    </comment>
    <comment ref="T9" authorId="0" shapeId="0">
      <text>
        <r>
          <rPr>
            <sz val="9"/>
            <color indexed="81"/>
            <rFont val="ＭＳ Ｐゴシック"/>
            <family val="3"/>
            <charset val="128"/>
          </rPr>
          <t>出場学生で監督，コーチ，マネージャーを兼ねる場合に選択</t>
        </r>
      </text>
    </comment>
    <comment ref="N10" authorId="0" shapeId="0">
      <text>
        <r>
          <rPr>
            <sz val="9"/>
            <color indexed="81"/>
            <rFont val="ＭＳ Ｐゴシック"/>
            <family val="3"/>
            <charset val="128"/>
          </rPr>
          <t xml:space="preserve">出場者は
○を選択
</t>
        </r>
      </text>
    </comment>
    <comment ref="O10" authorId="0" shapeId="0">
      <text>
        <r>
          <rPr>
            <sz val="9"/>
            <color indexed="81"/>
            <rFont val="ＭＳ Ｐゴシック"/>
            <family val="3"/>
            <charset val="128"/>
          </rPr>
          <t xml:space="preserve">出場者は
○を選択
</t>
        </r>
      </text>
    </comment>
    <comment ref="P10" authorId="0" shapeId="0">
      <text>
        <r>
          <rPr>
            <sz val="9"/>
            <color indexed="81"/>
            <rFont val="ＭＳ Ｐゴシック"/>
            <family val="3"/>
            <charset val="128"/>
          </rPr>
          <t xml:space="preserve">種目を選択
</t>
        </r>
      </text>
    </comment>
    <comment ref="Q10" authorId="2" shapeId="0">
      <text>
        <r>
          <rPr>
            <sz val="9"/>
            <color indexed="81"/>
            <rFont val="ＭＳ Ｐゴシック"/>
            <family val="3"/>
            <charset val="128"/>
          </rPr>
          <t>トラックは 1/100 まで
フィールドの単位は㎝（例）11秒00→1100
　　9分30秒00→93000
　　5m00→500</t>
        </r>
      </text>
    </comment>
    <comment ref="R10" authorId="0" shapeId="0">
      <text>
        <r>
          <rPr>
            <sz val="9"/>
            <color indexed="81"/>
            <rFont val="ＭＳ Ｐゴシック"/>
            <family val="3"/>
            <charset val="128"/>
          </rPr>
          <t xml:space="preserve">種目を選択
</t>
        </r>
      </text>
    </comment>
    <comment ref="S10" authorId="2" shapeId="0">
      <text>
        <r>
          <rPr>
            <sz val="9"/>
            <color indexed="81"/>
            <rFont val="ＭＳ Ｐゴシック"/>
            <family val="3"/>
            <charset val="128"/>
          </rPr>
          <t>トラックは 1/100 まで
フィールドの単位は㎝（例）11秒00→1100
　　9分30秒00→93000
　　5m00→500</t>
        </r>
      </text>
    </comment>
    <comment ref="T10" authorId="0" shapeId="0">
      <text>
        <r>
          <rPr>
            <sz val="9"/>
            <color indexed="81"/>
            <rFont val="ＭＳ Ｐゴシック"/>
            <family val="3"/>
            <charset val="128"/>
          </rPr>
          <t>出場学生で監督，コーチ，マネージャーを兼ねる場合に選択</t>
        </r>
      </text>
    </comment>
    <comment ref="N11" authorId="0" shapeId="0">
      <text>
        <r>
          <rPr>
            <sz val="9"/>
            <color indexed="81"/>
            <rFont val="ＭＳ Ｐゴシック"/>
            <family val="3"/>
            <charset val="128"/>
          </rPr>
          <t xml:space="preserve">出場者は
○を選択
</t>
        </r>
      </text>
    </comment>
    <comment ref="O11" authorId="0" shapeId="0">
      <text>
        <r>
          <rPr>
            <sz val="9"/>
            <color indexed="81"/>
            <rFont val="ＭＳ Ｐゴシック"/>
            <family val="3"/>
            <charset val="128"/>
          </rPr>
          <t xml:space="preserve">出場者は
○を選択
</t>
        </r>
      </text>
    </comment>
    <comment ref="P11" authorId="0" shapeId="0">
      <text>
        <r>
          <rPr>
            <sz val="9"/>
            <color indexed="81"/>
            <rFont val="ＭＳ Ｐゴシック"/>
            <family val="3"/>
            <charset val="128"/>
          </rPr>
          <t xml:space="preserve">種目を選択
</t>
        </r>
      </text>
    </comment>
    <comment ref="Q11" authorId="2" shapeId="0">
      <text>
        <r>
          <rPr>
            <sz val="9"/>
            <color indexed="81"/>
            <rFont val="ＭＳ Ｐゴシック"/>
            <family val="3"/>
            <charset val="128"/>
          </rPr>
          <t>トラックは 1/100 まで
フィールドの単位は㎝（例）11秒00→1100
　　9分30秒00→93000
　　5m00→500</t>
        </r>
      </text>
    </comment>
    <comment ref="R11" authorId="0" shapeId="0">
      <text>
        <r>
          <rPr>
            <sz val="9"/>
            <color indexed="81"/>
            <rFont val="ＭＳ Ｐゴシック"/>
            <family val="3"/>
            <charset val="128"/>
          </rPr>
          <t xml:space="preserve">種目を選択
</t>
        </r>
      </text>
    </comment>
    <comment ref="S11" authorId="2" shapeId="0">
      <text>
        <r>
          <rPr>
            <sz val="9"/>
            <color indexed="81"/>
            <rFont val="ＭＳ Ｐゴシック"/>
            <family val="3"/>
            <charset val="128"/>
          </rPr>
          <t>トラックは 1/100 まで
フィールドの単位は㎝（例）11秒00→1100
　　9分30秒00→93000
　　5m00→500</t>
        </r>
      </text>
    </comment>
    <comment ref="T11" authorId="0" shapeId="0">
      <text>
        <r>
          <rPr>
            <sz val="9"/>
            <color indexed="81"/>
            <rFont val="ＭＳ Ｐゴシック"/>
            <family val="3"/>
            <charset val="128"/>
          </rPr>
          <t>出場学生で監督，コーチ，マネージャーを兼ねる場合に選択</t>
        </r>
      </text>
    </comment>
    <comment ref="N12" authorId="0" shapeId="0">
      <text>
        <r>
          <rPr>
            <sz val="9"/>
            <color indexed="81"/>
            <rFont val="ＭＳ Ｐゴシック"/>
            <family val="3"/>
            <charset val="128"/>
          </rPr>
          <t xml:space="preserve">出場者は
○を選択
</t>
        </r>
      </text>
    </comment>
    <comment ref="O12" authorId="0" shapeId="0">
      <text>
        <r>
          <rPr>
            <sz val="9"/>
            <color indexed="81"/>
            <rFont val="ＭＳ Ｐゴシック"/>
            <family val="3"/>
            <charset val="128"/>
          </rPr>
          <t xml:space="preserve">出場者は
○を選択
</t>
        </r>
      </text>
    </comment>
    <comment ref="P12" authorId="0" shapeId="0">
      <text>
        <r>
          <rPr>
            <sz val="9"/>
            <color indexed="81"/>
            <rFont val="ＭＳ Ｐゴシック"/>
            <family val="3"/>
            <charset val="128"/>
          </rPr>
          <t xml:space="preserve">種目を選択
</t>
        </r>
      </text>
    </comment>
    <comment ref="Q12" authorId="2" shapeId="0">
      <text>
        <r>
          <rPr>
            <sz val="9"/>
            <color indexed="81"/>
            <rFont val="ＭＳ Ｐゴシック"/>
            <family val="3"/>
            <charset val="128"/>
          </rPr>
          <t>トラックは 1/100 まで
フィールドの単位は㎝（例）11秒00→1100
　　9分30秒00→93000
　　5m00→500</t>
        </r>
      </text>
    </comment>
    <comment ref="R12" authorId="0" shapeId="0">
      <text>
        <r>
          <rPr>
            <sz val="9"/>
            <color indexed="81"/>
            <rFont val="ＭＳ Ｐゴシック"/>
            <family val="3"/>
            <charset val="128"/>
          </rPr>
          <t xml:space="preserve">種目を選択
</t>
        </r>
      </text>
    </comment>
    <comment ref="S12" authorId="2" shapeId="0">
      <text>
        <r>
          <rPr>
            <sz val="9"/>
            <color indexed="81"/>
            <rFont val="ＭＳ Ｐゴシック"/>
            <family val="3"/>
            <charset val="128"/>
          </rPr>
          <t>トラックは 1/100 まで
フィールドの単位は㎝（例）11秒00→1100
　　9分30秒00→93000
　　5m00→500</t>
        </r>
      </text>
    </comment>
    <comment ref="T12" authorId="0" shapeId="0">
      <text>
        <r>
          <rPr>
            <sz val="9"/>
            <color indexed="81"/>
            <rFont val="ＭＳ Ｐゴシック"/>
            <family val="3"/>
            <charset val="128"/>
          </rPr>
          <t>出場学生で監督，コーチ，マネージャーを兼ねる場合に選択</t>
        </r>
      </text>
    </comment>
    <comment ref="N13" authorId="0" shapeId="0">
      <text>
        <r>
          <rPr>
            <sz val="9"/>
            <color indexed="81"/>
            <rFont val="ＭＳ Ｐゴシック"/>
            <family val="3"/>
            <charset val="128"/>
          </rPr>
          <t xml:space="preserve">出場者は
○を選択
</t>
        </r>
      </text>
    </comment>
    <comment ref="O13" authorId="0" shapeId="0">
      <text>
        <r>
          <rPr>
            <sz val="9"/>
            <color indexed="81"/>
            <rFont val="ＭＳ Ｐゴシック"/>
            <family val="3"/>
            <charset val="128"/>
          </rPr>
          <t xml:space="preserve">出場者は
○を選択
</t>
        </r>
      </text>
    </comment>
    <comment ref="P13" authorId="0" shapeId="0">
      <text>
        <r>
          <rPr>
            <sz val="9"/>
            <color indexed="81"/>
            <rFont val="ＭＳ Ｐゴシック"/>
            <family val="3"/>
            <charset val="128"/>
          </rPr>
          <t xml:space="preserve">種目を選択
</t>
        </r>
      </text>
    </comment>
    <comment ref="Q13" authorId="2" shapeId="0">
      <text>
        <r>
          <rPr>
            <sz val="9"/>
            <color indexed="81"/>
            <rFont val="ＭＳ Ｐゴシック"/>
            <family val="3"/>
            <charset val="128"/>
          </rPr>
          <t>トラックは 1/100 まで
フィールドの単位は㎝（例）11秒00→1100
　　9分30秒00→93000
　　5m00→500</t>
        </r>
      </text>
    </comment>
    <comment ref="R13" authorId="0" shapeId="0">
      <text>
        <r>
          <rPr>
            <sz val="9"/>
            <color indexed="81"/>
            <rFont val="ＭＳ Ｐゴシック"/>
            <family val="3"/>
            <charset val="128"/>
          </rPr>
          <t xml:space="preserve">種目を選択
</t>
        </r>
      </text>
    </comment>
    <comment ref="S13" authorId="2" shapeId="0">
      <text>
        <r>
          <rPr>
            <sz val="9"/>
            <color indexed="81"/>
            <rFont val="ＭＳ Ｐゴシック"/>
            <family val="3"/>
            <charset val="128"/>
          </rPr>
          <t>トラックは 1/100 まで
フィールドの単位は㎝（例）11秒00→1100
　　9分30秒00→93000
　　5m00→500</t>
        </r>
      </text>
    </comment>
    <comment ref="T13" authorId="0" shapeId="0">
      <text>
        <r>
          <rPr>
            <sz val="9"/>
            <color indexed="81"/>
            <rFont val="ＭＳ Ｐゴシック"/>
            <family val="3"/>
            <charset val="128"/>
          </rPr>
          <t>出場学生で監督，コーチ，マネージャーを兼ねる場合に選択</t>
        </r>
      </text>
    </comment>
    <comment ref="N14" authorId="0" shapeId="0">
      <text>
        <r>
          <rPr>
            <sz val="9"/>
            <color indexed="81"/>
            <rFont val="ＭＳ Ｐゴシック"/>
            <family val="3"/>
            <charset val="128"/>
          </rPr>
          <t xml:space="preserve">出場者は
○を選択
</t>
        </r>
      </text>
    </comment>
    <comment ref="O14" authorId="0" shapeId="0">
      <text>
        <r>
          <rPr>
            <sz val="9"/>
            <color indexed="81"/>
            <rFont val="ＭＳ Ｐゴシック"/>
            <family val="3"/>
            <charset val="128"/>
          </rPr>
          <t xml:space="preserve">出場者は
○を選択
</t>
        </r>
      </text>
    </comment>
    <comment ref="P14" authorId="0" shapeId="0">
      <text>
        <r>
          <rPr>
            <sz val="9"/>
            <color indexed="81"/>
            <rFont val="ＭＳ Ｐゴシック"/>
            <family val="3"/>
            <charset val="128"/>
          </rPr>
          <t xml:space="preserve">種目を選択
</t>
        </r>
      </text>
    </comment>
    <comment ref="Q14" authorId="2" shapeId="0">
      <text>
        <r>
          <rPr>
            <sz val="9"/>
            <color indexed="81"/>
            <rFont val="ＭＳ Ｐゴシック"/>
            <family val="3"/>
            <charset val="128"/>
          </rPr>
          <t>トラックは 1/100 まで
フィールドの単位は㎝（例）11秒00→1100
　　9分30秒00→93000
　　5m00→500</t>
        </r>
      </text>
    </comment>
    <comment ref="R14" authorId="0" shapeId="0">
      <text>
        <r>
          <rPr>
            <sz val="9"/>
            <color indexed="81"/>
            <rFont val="ＭＳ Ｐゴシック"/>
            <family val="3"/>
            <charset val="128"/>
          </rPr>
          <t xml:space="preserve">種目を選択
</t>
        </r>
      </text>
    </comment>
    <comment ref="S14" authorId="2" shapeId="0">
      <text>
        <r>
          <rPr>
            <sz val="9"/>
            <color indexed="81"/>
            <rFont val="ＭＳ Ｐゴシック"/>
            <family val="3"/>
            <charset val="128"/>
          </rPr>
          <t>トラックは 1/100 まで
フィールドの単位は㎝（例）11秒00→1100
　　9分30秒00→93000
　　5m00→500</t>
        </r>
      </text>
    </comment>
    <comment ref="T14" authorId="0" shapeId="0">
      <text>
        <r>
          <rPr>
            <sz val="9"/>
            <color indexed="81"/>
            <rFont val="ＭＳ Ｐゴシック"/>
            <family val="3"/>
            <charset val="128"/>
          </rPr>
          <t>出場学生で監督，コーチ，マネージャーを兼ねる場合に選択</t>
        </r>
      </text>
    </comment>
    <comment ref="N15" authorId="0" shapeId="0">
      <text>
        <r>
          <rPr>
            <sz val="9"/>
            <color indexed="81"/>
            <rFont val="ＭＳ Ｐゴシック"/>
            <family val="3"/>
            <charset val="128"/>
          </rPr>
          <t xml:space="preserve">出場者は
○を選択
</t>
        </r>
      </text>
    </comment>
    <comment ref="O15" authorId="0" shapeId="0">
      <text>
        <r>
          <rPr>
            <sz val="9"/>
            <color indexed="81"/>
            <rFont val="ＭＳ Ｐゴシック"/>
            <family val="3"/>
            <charset val="128"/>
          </rPr>
          <t xml:space="preserve">出場者は
○を選択
</t>
        </r>
      </text>
    </comment>
    <comment ref="P15" authorId="0" shapeId="0">
      <text>
        <r>
          <rPr>
            <sz val="9"/>
            <color indexed="81"/>
            <rFont val="ＭＳ Ｐゴシック"/>
            <family val="3"/>
            <charset val="128"/>
          </rPr>
          <t xml:space="preserve">種目を選択
</t>
        </r>
      </text>
    </comment>
    <comment ref="Q15" authorId="2" shapeId="0">
      <text>
        <r>
          <rPr>
            <sz val="9"/>
            <color indexed="81"/>
            <rFont val="ＭＳ Ｐゴシック"/>
            <family val="3"/>
            <charset val="128"/>
          </rPr>
          <t>トラックは 1/100 まで
フィールドの単位は㎝（例）11秒00→1100
　　9分30秒00→93000
　　5m00→500</t>
        </r>
      </text>
    </comment>
    <comment ref="R15" authorId="0" shapeId="0">
      <text>
        <r>
          <rPr>
            <sz val="9"/>
            <color indexed="81"/>
            <rFont val="ＭＳ Ｐゴシック"/>
            <family val="3"/>
            <charset val="128"/>
          </rPr>
          <t xml:space="preserve">種目を選択
</t>
        </r>
      </text>
    </comment>
    <comment ref="S15" authorId="2" shapeId="0">
      <text>
        <r>
          <rPr>
            <sz val="9"/>
            <color indexed="81"/>
            <rFont val="ＭＳ Ｐゴシック"/>
            <family val="3"/>
            <charset val="128"/>
          </rPr>
          <t>トラックは 1/100 まで
フィールドの単位は㎝（例）11秒00→1100
　　9分30秒00→93000
　　5m00→500</t>
        </r>
      </text>
    </comment>
    <comment ref="T15" authorId="0" shapeId="0">
      <text>
        <r>
          <rPr>
            <sz val="9"/>
            <color indexed="81"/>
            <rFont val="ＭＳ Ｐゴシック"/>
            <family val="3"/>
            <charset val="128"/>
          </rPr>
          <t>出場学生で監督，コーチ，マネージャーを兼ねる場合に選択</t>
        </r>
      </text>
    </comment>
    <comment ref="N16" authorId="0" shapeId="0">
      <text>
        <r>
          <rPr>
            <sz val="9"/>
            <color indexed="81"/>
            <rFont val="ＭＳ Ｐゴシック"/>
            <family val="3"/>
            <charset val="128"/>
          </rPr>
          <t xml:space="preserve">出場者は
○を選択
</t>
        </r>
      </text>
    </comment>
    <comment ref="O16" authorId="0" shapeId="0">
      <text>
        <r>
          <rPr>
            <sz val="9"/>
            <color indexed="81"/>
            <rFont val="ＭＳ Ｐゴシック"/>
            <family val="3"/>
            <charset val="128"/>
          </rPr>
          <t xml:space="preserve">出場者は
○を選択
</t>
        </r>
      </text>
    </comment>
    <comment ref="P16" authorId="0" shapeId="0">
      <text>
        <r>
          <rPr>
            <sz val="9"/>
            <color indexed="81"/>
            <rFont val="ＭＳ Ｐゴシック"/>
            <family val="3"/>
            <charset val="128"/>
          </rPr>
          <t xml:space="preserve">種目を選択
</t>
        </r>
      </text>
    </comment>
    <comment ref="Q16" authorId="2" shapeId="0">
      <text>
        <r>
          <rPr>
            <sz val="9"/>
            <color indexed="81"/>
            <rFont val="ＭＳ Ｐゴシック"/>
            <family val="3"/>
            <charset val="128"/>
          </rPr>
          <t>トラックは 1/100 まで
フィールドの単位は㎝（例）11秒00→1100
　　9分30秒00→93000
　　5m00→500</t>
        </r>
      </text>
    </comment>
    <comment ref="R16" authorId="0" shapeId="0">
      <text>
        <r>
          <rPr>
            <sz val="9"/>
            <color indexed="81"/>
            <rFont val="ＭＳ Ｐゴシック"/>
            <family val="3"/>
            <charset val="128"/>
          </rPr>
          <t xml:space="preserve">種目を選択
</t>
        </r>
      </text>
    </comment>
    <comment ref="S16" authorId="2" shapeId="0">
      <text>
        <r>
          <rPr>
            <sz val="9"/>
            <color indexed="81"/>
            <rFont val="ＭＳ Ｐゴシック"/>
            <family val="3"/>
            <charset val="128"/>
          </rPr>
          <t>トラックは 1/100 まで
フィールドの単位は㎝（例）11秒00→1100
　　9分30秒00→93000
　　5m00→500</t>
        </r>
      </text>
    </comment>
    <comment ref="T16" authorId="0" shapeId="0">
      <text>
        <r>
          <rPr>
            <sz val="9"/>
            <color indexed="81"/>
            <rFont val="ＭＳ Ｐゴシック"/>
            <family val="3"/>
            <charset val="128"/>
          </rPr>
          <t>出場学生で監督，コーチ，マネージャーを兼ねる場合に選択</t>
        </r>
      </text>
    </comment>
    <comment ref="N17" authorId="0" shapeId="0">
      <text>
        <r>
          <rPr>
            <sz val="9"/>
            <color indexed="81"/>
            <rFont val="ＭＳ Ｐゴシック"/>
            <family val="3"/>
            <charset val="128"/>
          </rPr>
          <t xml:space="preserve">出場者は
○を選択
</t>
        </r>
      </text>
    </comment>
    <comment ref="O17" authorId="0" shapeId="0">
      <text>
        <r>
          <rPr>
            <sz val="9"/>
            <color indexed="81"/>
            <rFont val="ＭＳ Ｐゴシック"/>
            <family val="3"/>
            <charset val="128"/>
          </rPr>
          <t xml:space="preserve">出場者は
○を選択
</t>
        </r>
      </text>
    </comment>
    <comment ref="P17" authorId="0" shapeId="0">
      <text>
        <r>
          <rPr>
            <sz val="9"/>
            <color indexed="81"/>
            <rFont val="ＭＳ Ｐゴシック"/>
            <family val="3"/>
            <charset val="128"/>
          </rPr>
          <t xml:space="preserve">種目を選択
</t>
        </r>
      </text>
    </comment>
    <comment ref="Q17" authorId="2" shapeId="0">
      <text>
        <r>
          <rPr>
            <sz val="9"/>
            <color indexed="81"/>
            <rFont val="ＭＳ Ｐゴシック"/>
            <family val="3"/>
            <charset val="128"/>
          </rPr>
          <t>トラックは 1/100 まで
フィールドの単位は㎝（例）11秒00→1100
　　9分30秒00→93000
　　5m00→500</t>
        </r>
      </text>
    </comment>
    <comment ref="R17" authorId="0" shapeId="0">
      <text>
        <r>
          <rPr>
            <sz val="9"/>
            <color indexed="81"/>
            <rFont val="ＭＳ Ｐゴシック"/>
            <family val="3"/>
            <charset val="128"/>
          </rPr>
          <t xml:space="preserve">種目を選択
</t>
        </r>
      </text>
    </comment>
    <comment ref="S17" authorId="2" shapeId="0">
      <text>
        <r>
          <rPr>
            <sz val="9"/>
            <color indexed="81"/>
            <rFont val="ＭＳ Ｐゴシック"/>
            <family val="3"/>
            <charset val="128"/>
          </rPr>
          <t>トラックは 1/100 まで
フィールドの単位は㎝（例）11秒00→1100
　　9分30秒00→93000
　　5m00→500</t>
        </r>
      </text>
    </comment>
    <comment ref="T17" authorId="0" shapeId="0">
      <text>
        <r>
          <rPr>
            <sz val="9"/>
            <color indexed="81"/>
            <rFont val="ＭＳ Ｐゴシック"/>
            <family val="3"/>
            <charset val="128"/>
          </rPr>
          <t>出場学生で監督，コーチ，マネージャーを兼ねる場合に選択</t>
        </r>
      </text>
    </comment>
    <comment ref="N18" authorId="0" shapeId="0">
      <text>
        <r>
          <rPr>
            <sz val="9"/>
            <color indexed="81"/>
            <rFont val="ＭＳ Ｐゴシック"/>
            <family val="3"/>
            <charset val="128"/>
          </rPr>
          <t xml:space="preserve">出場者は
○を選択
</t>
        </r>
      </text>
    </comment>
    <comment ref="O18" authorId="0" shapeId="0">
      <text>
        <r>
          <rPr>
            <sz val="9"/>
            <color indexed="81"/>
            <rFont val="ＭＳ Ｐゴシック"/>
            <family val="3"/>
            <charset val="128"/>
          </rPr>
          <t xml:space="preserve">出場者は
○を選択
</t>
        </r>
      </text>
    </comment>
    <comment ref="P18" authorId="0" shapeId="0">
      <text>
        <r>
          <rPr>
            <sz val="9"/>
            <color indexed="81"/>
            <rFont val="ＭＳ Ｐゴシック"/>
            <family val="3"/>
            <charset val="128"/>
          </rPr>
          <t xml:space="preserve">種目を選択
</t>
        </r>
      </text>
    </comment>
    <comment ref="Q18" authorId="2" shapeId="0">
      <text>
        <r>
          <rPr>
            <sz val="9"/>
            <color indexed="81"/>
            <rFont val="ＭＳ Ｐゴシック"/>
            <family val="3"/>
            <charset val="128"/>
          </rPr>
          <t>トラックは 1/100 まで
フィールドの単位は㎝（例）11秒00→1100
　　9分30秒00→93000
　　5m00→500</t>
        </r>
      </text>
    </comment>
    <comment ref="R18" authorId="0" shapeId="0">
      <text>
        <r>
          <rPr>
            <sz val="9"/>
            <color indexed="81"/>
            <rFont val="ＭＳ Ｐゴシック"/>
            <family val="3"/>
            <charset val="128"/>
          </rPr>
          <t xml:space="preserve">種目を選択
</t>
        </r>
      </text>
    </comment>
    <comment ref="S18" authorId="2" shapeId="0">
      <text>
        <r>
          <rPr>
            <sz val="9"/>
            <color indexed="81"/>
            <rFont val="ＭＳ Ｐゴシック"/>
            <family val="3"/>
            <charset val="128"/>
          </rPr>
          <t>トラックは 1/100 まで
フィールドの単位は㎝（例）11秒00→1100
　　9分30秒00→93000
　　5m00→500</t>
        </r>
      </text>
    </comment>
    <comment ref="T18" authorId="0" shapeId="0">
      <text>
        <r>
          <rPr>
            <sz val="9"/>
            <color indexed="81"/>
            <rFont val="ＭＳ Ｐゴシック"/>
            <family val="3"/>
            <charset val="128"/>
          </rPr>
          <t>出場学生で監督，コーチ，マネージャーを兼ねる場合に選択</t>
        </r>
      </text>
    </comment>
    <comment ref="N19" authorId="0" shapeId="0">
      <text>
        <r>
          <rPr>
            <sz val="9"/>
            <color indexed="81"/>
            <rFont val="ＭＳ Ｐゴシック"/>
            <family val="3"/>
            <charset val="128"/>
          </rPr>
          <t xml:space="preserve">出場者は
○を選択
</t>
        </r>
      </text>
    </comment>
    <comment ref="O19" authorId="0" shapeId="0">
      <text>
        <r>
          <rPr>
            <sz val="9"/>
            <color indexed="81"/>
            <rFont val="ＭＳ Ｐゴシック"/>
            <family val="3"/>
            <charset val="128"/>
          </rPr>
          <t xml:space="preserve">出場者は
○を選択
</t>
        </r>
      </text>
    </comment>
    <comment ref="P19" authorId="0" shapeId="0">
      <text>
        <r>
          <rPr>
            <sz val="9"/>
            <color indexed="81"/>
            <rFont val="ＭＳ Ｐゴシック"/>
            <family val="3"/>
            <charset val="128"/>
          </rPr>
          <t xml:space="preserve">種目を選択
</t>
        </r>
      </text>
    </comment>
    <comment ref="Q19" authorId="2" shapeId="0">
      <text>
        <r>
          <rPr>
            <sz val="9"/>
            <color indexed="81"/>
            <rFont val="ＭＳ Ｐゴシック"/>
            <family val="3"/>
            <charset val="128"/>
          </rPr>
          <t>トラックは 1/100 まで
フィールドの単位は㎝（例）11秒00→1100
　　9分30秒00→93000
　　5m00→500</t>
        </r>
      </text>
    </comment>
    <comment ref="R19" authorId="0" shapeId="0">
      <text>
        <r>
          <rPr>
            <sz val="9"/>
            <color indexed="81"/>
            <rFont val="ＭＳ Ｐゴシック"/>
            <family val="3"/>
            <charset val="128"/>
          </rPr>
          <t xml:space="preserve">種目を選択
</t>
        </r>
      </text>
    </comment>
    <comment ref="S19" authorId="2" shapeId="0">
      <text>
        <r>
          <rPr>
            <sz val="9"/>
            <color indexed="81"/>
            <rFont val="ＭＳ Ｐゴシック"/>
            <family val="3"/>
            <charset val="128"/>
          </rPr>
          <t>トラックは 1/100 まで
フィールドの単位は㎝（例）11秒00→1100
　　9分30秒00→93000
　　5m00→500</t>
        </r>
      </text>
    </comment>
    <comment ref="T19" authorId="0" shapeId="0">
      <text>
        <r>
          <rPr>
            <sz val="9"/>
            <color indexed="81"/>
            <rFont val="ＭＳ Ｐゴシック"/>
            <family val="3"/>
            <charset val="128"/>
          </rPr>
          <t>出場学生で監督，コーチ，マネージャーを兼ねる場合に選択</t>
        </r>
      </text>
    </comment>
    <comment ref="N20" authorId="0" shapeId="0">
      <text>
        <r>
          <rPr>
            <sz val="9"/>
            <color indexed="81"/>
            <rFont val="ＭＳ Ｐゴシック"/>
            <family val="3"/>
            <charset val="128"/>
          </rPr>
          <t xml:space="preserve">出場者は
○を選択
</t>
        </r>
      </text>
    </comment>
    <comment ref="O20" authorId="0" shapeId="0">
      <text>
        <r>
          <rPr>
            <sz val="9"/>
            <color indexed="81"/>
            <rFont val="ＭＳ Ｐゴシック"/>
            <family val="3"/>
            <charset val="128"/>
          </rPr>
          <t xml:space="preserve">出場者は
○を選択
</t>
        </r>
      </text>
    </comment>
    <comment ref="P20" authorId="0" shapeId="0">
      <text>
        <r>
          <rPr>
            <sz val="9"/>
            <color indexed="81"/>
            <rFont val="ＭＳ Ｐゴシック"/>
            <family val="3"/>
            <charset val="128"/>
          </rPr>
          <t xml:space="preserve">種目を選択
</t>
        </r>
      </text>
    </comment>
    <comment ref="Q20" authorId="2" shapeId="0">
      <text>
        <r>
          <rPr>
            <sz val="9"/>
            <color indexed="81"/>
            <rFont val="ＭＳ Ｐゴシック"/>
            <family val="3"/>
            <charset val="128"/>
          </rPr>
          <t>トラックは 1/100 まで
フィールドの単位は㎝（例）11秒00→1100
　　9分30秒00→93000
　　5m00→500</t>
        </r>
      </text>
    </comment>
    <comment ref="R20" authorId="0" shapeId="0">
      <text>
        <r>
          <rPr>
            <sz val="9"/>
            <color indexed="81"/>
            <rFont val="ＭＳ Ｐゴシック"/>
            <family val="3"/>
            <charset val="128"/>
          </rPr>
          <t xml:space="preserve">種目を選択
</t>
        </r>
      </text>
    </comment>
    <comment ref="S20" authorId="2" shapeId="0">
      <text>
        <r>
          <rPr>
            <sz val="9"/>
            <color indexed="81"/>
            <rFont val="ＭＳ Ｐゴシック"/>
            <family val="3"/>
            <charset val="128"/>
          </rPr>
          <t>トラックは 1/100 まで
フィールドの単位は㎝（例）11秒00→1100
　　9分30秒00→93000
　　5m00→500</t>
        </r>
      </text>
    </comment>
    <comment ref="T20" authorId="0" shapeId="0">
      <text>
        <r>
          <rPr>
            <sz val="9"/>
            <color indexed="81"/>
            <rFont val="ＭＳ Ｐゴシック"/>
            <family val="3"/>
            <charset val="128"/>
          </rPr>
          <t>出場学生で監督，コーチ，マネージャーを兼ねる場合に選択</t>
        </r>
      </text>
    </comment>
    <comment ref="N21" authorId="0" shapeId="0">
      <text>
        <r>
          <rPr>
            <sz val="9"/>
            <color indexed="81"/>
            <rFont val="ＭＳ Ｐゴシック"/>
            <family val="3"/>
            <charset val="128"/>
          </rPr>
          <t xml:space="preserve">出場者は
○を選択
</t>
        </r>
      </text>
    </comment>
    <comment ref="O21" authorId="0" shapeId="0">
      <text>
        <r>
          <rPr>
            <sz val="9"/>
            <color indexed="81"/>
            <rFont val="ＭＳ Ｐゴシック"/>
            <family val="3"/>
            <charset val="128"/>
          </rPr>
          <t xml:space="preserve">出場者は
○を選択
</t>
        </r>
      </text>
    </comment>
    <comment ref="P21" authorId="0" shapeId="0">
      <text>
        <r>
          <rPr>
            <sz val="9"/>
            <color indexed="81"/>
            <rFont val="ＭＳ Ｐゴシック"/>
            <family val="3"/>
            <charset val="128"/>
          </rPr>
          <t xml:space="preserve">種目を選択
</t>
        </r>
      </text>
    </comment>
    <comment ref="Q21" authorId="2" shapeId="0">
      <text>
        <r>
          <rPr>
            <sz val="9"/>
            <color indexed="81"/>
            <rFont val="ＭＳ Ｐゴシック"/>
            <family val="3"/>
            <charset val="128"/>
          </rPr>
          <t>トラックは 1/100 まで
フィールドの単位は㎝（例）11秒00→1100
　　9分30秒00→93000
　　5m00→500</t>
        </r>
      </text>
    </comment>
    <comment ref="R21" authorId="0" shapeId="0">
      <text>
        <r>
          <rPr>
            <sz val="9"/>
            <color indexed="81"/>
            <rFont val="ＭＳ Ｐゴシック"/>
            <family val="3"/>
            <charset val="128"/>
          </rPr>
          <t xml:space="preserve">種目を選択
</t>
        </r>
      </text>
    </comment>
    <comment ref="S21" authorId="2" shapeId="0">
      <text>
        <r>
          <rPr>
            <sz val="9"/>
            <color indexed="81"/>
            <rFont val="ＭＳ Ｐゴシック"/>
            <family val="3"/>
            <charset val="128"/>
          </rPr>
          <t>トラックは 1/100 まで
フィールドの単位は㎝（例）11秒00→1100
　　9分30秒00→93000
　　5m00→500</t>
        </r>
      </text>
    </comment>
    <comment ref="T21" authorId="0" shapeId="0">
      <text>
        <r>
          <rPr>
            <sz val="9"/>
            <color indexed="81"/>
            <rFont val="ＭＳ Ｐゴシック"/>
            <family val="3"/>
            <charset val="128"/>
          </rPr>
          <t>出場学生で監督，コーチ，マネージャーを兼ねる場合に選択</t>
        </r>
      </text>
    </comment>
    <comment ref="N22" authorId="0" shapeId="0">
      <text>
        <r>
          <rPr>
            <sz val="9"/>
            <color indexed="81"/>
            <rFont val="ＭＳ Ｐゴシック"/>
            <family val="3"/>
            <charset val="128"/>
          </rPr>
          <t xml:space="preserve">出場者は
○を選択
</t>
        </r>
      </text>
    </comment>
    <comment ref="O22" authorId="0" shapeId="0">
      <text>
        <r>
          <rPr>
            <sz val="9"/>
            <color indexed="81"/>
            <rFont val="ＭＳ Ｐゴシック"/>
            <family val="3"/>
            <charset val="128"/>
          </rPr>
          <t xml:space="preserve">出場者は
○を選択
</t>
        </r>
      </text>
    </comment>
    <comment ref="P22" authorId="0" shapeId="0">
      <text>
        <r>
          <rPr>
            <sz val="9"/>
            <color indexed="81"/>
            <rFont val="ＭＳ Ｐゴシック"/>
            <family val="3"/>
            <charset val="128"/>
          </rPr>
          <t xml:space="preserve">種目を選択
</t>
        </r>
      </text>
    </comment>
    <comment ref="Q22" authorId="2" shapeId="0">
      <text>
        <r>
          <rPr>
            <sz val="9"/>
            <color indexed="81"/>
            <rFont val="ＭＳ Ｐゴシック"/>
            <family val="3"/>
            <charset val="128"/>
          </rPr>
          <t>トラックは 1/100 まで
フィールドの単位は㎝（例）11秒00→1100
　　9分30秒00→93000
　　5m00→500</t>
        </r>
      </text>
    </comment>
    <comment ref="R22" authorId="0" shapeId="0">
      <text>
        <r>
          <rPr>
            <sz val="9"/>
            <color indexed="81"/>
            <rFont val="ＭＳ Ｐゴシック"/>
            <family val="3"/>
            <charset val="128"/>
          </rPr>
          <t xml:space="preserve">種目を選択
</t>
        </r>
      </text>
    </comment>
    <comment ref="S22" authorId="2" shapeId="0">
      <text>
        <r>
          <rPr>
            <sz val="9"/>
            <color indexed="81"/>
            <rFont val="ＭＳ Ｐゴシック"/>
            <family val="3"/>
            <charset val="128"/>
          </rPr>
          <t>トラックは 1/100 まで
フィールドの単位は㎝（例）11秒00→1100
　　9分30秒00→93000
　　5m00→500</t>
        </r>
      </text>
    </comment>
    <comment ref="T22" authorId="0" shapeId="0">
      <text>
        <r>
          <rPr>
            <sz val="9"/>
            <color indexed="81"/>
            <rFont val="ＭＳ Ｐゴシック"/>
            <family val="3"/>
            <charset val="128"/>
          </rPr>
          <t>出場学生で監督，コーチ，マネージャーを兼ねる場合に選択</t>
        </r>
      </text>
    </comment>
    <comment ref="N23" authorId="0" shapeId="0">
      <text>
        <r>
          <rPr>
            <sz val="9"/>
            <color indexed="81"/>
            <rFont val="ＭＳ Ｐゴシック"/>
            <family val="3"/>
            <charset val="128"/>
          </rPr>
          <t xml:space="preserve">出場者は
○を選択
</t>
        </r>
      </text>
    </comment>
    <comment ref="O23" authorId="0" shapeId="0">
      <text>
        <r>
          <rPr>
            <sz val="9"/>
            <color indexed="81"/>
            <rFont val="ＭＳ Ｐゴシック"/>
            <family val="3"/>
            <charset val="128"/>
          </rPr>
          <t xml:space="preserve">出場者は
○を選択
</t>
        </r>
      </text>
    </comment>
    <comment ref="P23" authorId="0" shapeId="0">
      <text>
        <r>
          <rPr>
            <sz val="9"/>
            <color indexed="81"/>
            <rFont val="ＭＳ Ｐゴシック"/>
            <family val="3"/>
            <charset val="128"/>
          </rPr>
          <t xml:space="preserve">種目を選択
</t>
        </r>
      </text>
    </comment>
    <comment ref="Q23" authorId="2" shapeId="0">
      <text>
        <r>
          <rPr>
            <sz val="9"/>
            <color indexed="81"/>
            <rFont val="ＭＳ Ｐゴシック"/>
            <family val="3"/>
            <charset val="128"/>
          </rPr>
          <t>トラックは 1/100 まで
フィールドの単位は㎝（例）11秒00→1100
　　9分30秒00→93000
　　5m00→500</t>
        </r>
      </text>
    </comment>
    <comment ref="R23" authorId="0" shapeId="0">
      <text>
        <r>
          <rPr>
            <sz val="9"/>
            <color indexed="81"/>
            <rFont val="ＭＳ Ｐゴシック"/>
            <family val="3"/>
            <charset val="128"/>
          </rPr>
          <t xml:space="preserve">種目を選択
</t>
        </r>
      </text>
    </comment>
    <comment ref="S23" authorId="2" shapeId="0">
      <text>
        <r>
          <rPr>
            <sz val="9"/>
            <color indexed="81"/>
            <rFont val="ＭＳ Ｐゴシック"/>
            <family val="3"/>
            <charset val="128"/>
          </rPr>
          <t>トラックは 1/100 まで
フィールドの単位は㎝（例）11秒00→1100
　　9分30秒00→93000
　　5m00→500</t>
        </r>
      </text>
    </comment>
    <comment ref="T23" authorId="0" shapeId="0">
      <text>
        <r>
          <rPr>
            <sz val="9"/>
            <color indexed="81"/>
            <rFont val="ＭＳ Ｐゴシック"/>
            <family val="3"/>
            <charset val="128"/>
          </rPr>
          <t>出場学生で監督，コーチ，マネージャーを兼ねる場合に選択</t>
        </r>
      </text>
    </comment>
    <comment ref="N24" authorId="0" shapeId="0">
      <text>
        <r>
          <rPr>
            <sz val="9"/>
            <color indexed="81"/>
            <rFont val="ＭＳ Ｐゴシック"/>
            <family val="3"/>
            <charset val="128"/>
          </rPr>
          <t xml:space="preserve">出場者は
○を選択
</t>
        </r>
      </text>
    </comment>
    <comment ref="O24" authorId="0" shapeId="0">
      <text>
        <r>
          <rPr>
            <sz val="9"/>
            <color indexed="81"/>
            <rFont val="ＭＳ Ｐゴシック"/>
            <family val="3"/>
            <charset val="128"/>
          </rPr>
          <t xml:space="preserve">出場者は
○を選択
</t>
        </r>
      </text>
    </comment>
    <comment ref="P24" authorId="0" shapeId="0">
      <text>
        <r>
          <rPr>
            <sz val="9"/>
            <color indexed="81"/>
            <rFont val="ＭＳ Ｐゴシック"/>
            <family val="3"/>
            <charset val="128"/>
          </rPr>
          <t xml:space="preserve">種目を選択
</t>
        </r>
      </text>
    </comment>
    <comment ref="Q24" authorId="2" shapeId="0">
      <text>
        <r>
          <rPr>
            <sz val="9"/>
            <color indexed="81"/>
            <rFont val="ＭＳ Ｐゴシック"/>
            <family val="3"/>
            <charset val="128"/>
          </rPr>
          <t>トラックは 1/100 まで
フィールドの単位は㎝（例）11秒00→1100
　　9分30秒00→93000
　　5m00→500</t>
        </r>
      </text>
    </comment>
    <comment ref="R24" authorId="0" shapeId="0">
      <text>
        <r>
          <rPr>
            <sz val="9"/>
            <color indexed="81"/>
            <rFont val="ＭＳ Ｐゴシック"/>
            <family val="3"/>
            <charset val="128"/>
          </rPr>
          <t xml:space="preserve">種目を選択
</t>
        </r>
      </text>
    </comment>
    <comment ref="S24" authorId="2" shapeId="0">
      <text>
        <r>
          <rPr>
            <sz val="9"/>
            <color indexed="81"/>
            <rFont val="ＭＳ Ｐゴシック"/>
            <family val="3"/>
            <charset val="128"/>
          </rPr>
          <t>トラックは 1/100 まで
フィールドの単位は㎝（例）11秒00→1100
　　9分30秒00→93000
　　5m00→500</t>
        </r>
      </text>
    </comment>
    <comment ref="T24" authorId="0" shapeId="0">
      <text>
        <r>
          <rPr>
            <sz val="9"/>
            <color indexed="81"/>
            <rFont val="ＭＳ Ｐゴシック"/>
            <family val="3"/>
            <charset val="128"/>
          </rPr>
          <t>出場学生で監督，コーチ，マネージャーを兼ねる場合に選択</t>
        </r>
      </text>
    </comment>
    <comment ref="N25" authorId="0" shapeId="0">
      <text>
        <r>
          <rPr>
            <sz val="9"/>
            <color indexed="81"/>
            <rFont val="ＭＳ Ｐゴシック"/>
            <family val="3"/>
            <charset val="128"/>
          </rPr>
          <t xml:space="preserve">出場者は
○を選択
</t>
        </r>
      </text>
    </comment>
    <comment ref="O25" authorId="0" shapeId="0">
      <text>
        <r>
          <rPr>
            <sz val="9"/>
            <color indexed="81"/>
            <rFont val="ＭＳ Ｐゴシック"/>
            <family val="3"/>
            <charset val="128"/>
          </rPr>
          <t xml:space="preserve">出場者は
○を選択
</t>
        </r>
      </text>
    </comment>
    <comment ref="P25" authorId="0" shapeId="0">
      <text>
        <r>
          <rPr>
            <sz val="9"/>
            <color indexed="81"/>
            <rFont val="ＭＳ Ｐゴシック"/>
            <family val="3"/>
            <charset val="128"/>
          </rPr>
          <t xml:space="preserve">種目を選択
</t>
        </r>
      </text>
    </comment>
    <comment ref="Q25" authorId="2" shapeId="0">
      <text>
        <r>
          <rPr>
            <sz val="9"/>
            <color indexed="81"/>
            <rFont val="ＭＳ Ｐゴシック"/>
            <family val="3"/>
            <charset val="128"/>
          </rPr>
          <t>トラックは 1/100 まで
フィールドの単位は㎝（例）11秒00→1100
　　9分30秒00→93000
　　5m00→500</t>
        </r>
      </text>
    </comment>
    <comment ref="R25" authorId="0" shapeId="0">
      <text>
        <r>
          <rPr>
            <sz val="9"/>
            <color indexed="81"/>
            <rFont val="ＭＳ Ｐゴシック"/>
            <family val="3"/>
            <charset val="128"/>
          </rPr>
          <t xml:space="preserve">種目を選択
</t>
        </r>
      </text>
    </comment>
    <comment ref="S25" authorId="2" shapeId="0">
      <text>
        <r>
          <rPr>
            <sz val="9"/>
            <color indexed="81"/>
            <rFont val="ＭＳ Ｐゴシック"/>
            <family val="3"/>
            <charset val="128"/>
          </rPr>
          <t>トラックは 1/100 まで
フィールドの単位は㎝（例）11秒00→1100
　　9分30秒00→93000
　　5m00→500</t>
        </r>
      </text>
    </comment>
    <comment ref="T25" authorId="0" shapeId="0">
      <text>
        <r>
          <rPr>
            <sz val="9"/>
            <color indexed="81"/>
            <rFont val="ＭＳ Ｐゴシック"/>
            <family val="3"/>
            <charset val="128"/>
          </rPr>
          <t>出場学生で監督，コーチ，マネージャーを兼ねる場合に選択</t>
        </r>
      </text>
    </comment>
    <comment ref="N26" authorId="0" shapeId="0">
      <text>
        <r>
          <rPr>
            <sz val="9"/>
            <color indexed="81"/>
            <rFont val="ＭＳ Ｐゴシック"/>
            <family val="3"/>
            <charset val="128"/>
          </rPr>
          <t xml:space="preserve">出場者は
○を選択
</t>
        </r>
      </text>
    </comment>
    <comment ref="O26" authorId="0" shapeId="0">
      <text>
        <r>
          <rPr>
            <sz val="9"/>
            <color indexed="81"/>
            <rFont val="ＭＳ Ｐゴシック"/>
            <family val="3"/>
            <charset val="128"/>
          </rPr>
          <t xml:space="preserve">出場者は
○を選択
</t>
        </r>
      </text>
    </comment>
    <comment ref="P26" authorId="0" shapeId="0">
      <text>
        <r>
          <rPr>
            <sz val="9"/>
            <color indexed="81"/>
            <rFont val="ＭＳ Ｐゴシック"/>
            <family val="3"/>
            <charset val="128"/>
          </rPr>
          <t xml:space="preserve">種目を選択
</t>
        </r>
      </text>
    </comment>
    <comment ref="Q26" authorId="2" shapeId="0">
      <text>
        <r>
          <rPr>
            <sz val="9"/>
            <color indexed="81"/>
            <rFont val="ＭＳ Ｐゴシック"/>
            <family val="3"/>
            <charset val="128"/>
          </rPr>
          <t>トラックは 1/100 まで
フィールドの単位は㎝（例）11秒00→1100
　　9分30秒00→93000
　　5m00→500</t>
        </r>
      </text>
    </comment>
    <comment ref="R26" authorId="0" shapeId="0">
      <text>
        <r>
          <rPr>
            <sz val="9"/>
            <color indexed="81"/>
            <rFont val="ＭＳ Ｐゴシック"/>
            <family val="3"/>
            <charset val="128"/>
          </rPr>
          <t xml:space="preserve">種目を選択
</t>
        </r>
      </text>
    </comment>
    <comment ref="S26" authorId="2" shapeId="0">
      <text>
        <r>
          <rPr>
            <sz val="9"/>
            <color indexed="81"/>
            <rFont val="ＭＳ Ｐゴシック"/>
            <family val="3"/>
            <charset val="128"/>
          </rPr>
          <t>トラックは 1/100 まで
フィールドの単位は㎝（例）11秒00→1100
　　9分30秒00→93000
　　5m00→500</t>
        </r>
      </text>
    </comment>
    <comment ref="T26" authorId="0" shapeId="0">
      <text>
        <r>
          <rPr>
            <sz val="9"/>
            <color indexed="81"/>
            <rFont val="ＭＳ Ｐゴシック"/>
            <family val="3"/>
            <charset val="128"/>
          </rPr>
          <t>出場学生で監督，コーチ，マネージャーを兼ねる場合に選択</t>
        </r>
      </text>
    </comment>
    <comment ref="N27" authorId="0" shapeId="0">
      <text>
        <r>
          <rPr>
            <sz val="9"/>
            <color indexed="81"/>
            <rFont val="ＭＳ Ｐゴシック"/>
            <family val="3"/>
            <charset val="128"/>
          </rPr>
          <t xml:space="preserve">出場者は
○を選択
</t>
        </r>
      </text>
    </comment>
    <comment ref="O27" authorId="0" shapeId="0">
      <text>
        <r>
          <rPr>
            <sz val="9"/>
            <color indexed="81"/>
            <rFont val="ＭＳ Ｐゴシック"/>
            <family val="3"/>
            <charset val="128"/>
          </rPr>
          <t xml:space="preserve">出場者は
○を選択
</t>
        </r>
      </text>
    </comment>
    <comment ref="P27" authorId="0" shapeId="0">
      <text>
        <r>
          <rPr>
            <sz val="9"/>
            <color indexed="81"/>
            <rFont val="ＭＳ Ｐゴシック"/>
            <family val="3"/>
            <charset val="128"/>
          </rPr>
          <t xml:space="preserve">種目を選択
</t>
        </r>
      </text>
    </comment>
    <comment ref="Q27" authorId="2" shapeId="0">
      <text>
        <r>
          <rPr>
            <sz val="9"/>
            <color indexed="81"/>
            <rFont val="ＭＳ Ｐゴシック"/>
            <family val="3"/>
            <charset val="128"/>
          </rPr>
          <t>トラックは 1/100 まで
フィールドの単位は㎝（例）11秒00→1100
　　9分30秒00→93000
　　5m00→500</t>
        </r>
      </text>
    </comment>
    <comment ref="R27" authorId="0" shapeId="0">
      <text>
        <r>
          <rPr>
            <sz val="9"/>
            <color indexed="81"/>
            <rFont val="ＭＳ Ｐゴシック"/>
            <family val="3"/>
            <charset val="128"/>
          </rPr>
          <t xml:space="preserve">種目を選択
</t>
        </r>
      </text>
    </comment>
    <comment ref="S27" authorId="2" shapeId="0">
      <text>
        <r>
          <rPr>
            <sz val="9"/>
            <color indexed="81"/>
            <rFont val="ＭＳ Ｐゴシック"/>
            <family val="3"/>
            <charset val="128"/>
          </rPr>
          <t>トラックは 1/100 まで
フィールドの単位は㎝（例）11秒00→1100
　　9分30秒00→93000
　　5m00→500</t>
        </r>
      </text>
    </comment>
    <comment ref="T27" authorId="0" shapeId="0">
      <text>
        <r>
          <rPr>
            <sz val="9"/>
            <color indexed="81"/>
            <rFont val="ＭＳ Ｐゴシック"/>
            <family val="3"/>
            <charset val="128"/>
          </rPr>
          <t>出場学生で監督，コーチ，マネージャーを兼ねる場合に選択</t>
        </r>
      </text>
    </comment>
    <comment ref="N28" authorId="0" shapeId="0">
      <text>
        <r>
          <rPr>
            <sz val="9"/>
            <color indexed="81"/>
            <rFont val="ＭＳ Ｐゴシック"/>
            <family val="3"/>
            <charset val="128"/>
          </rPr>
          <t xml:space="preserve">出場者は
○を選択
</t>
        </r>
      </text>
    </comment>
    <comment ref="O28" authorId="0" shapeId="0">
      <text>
        <r>
          <rPr>
            <sz val="9"/>
            <color indexed="81"/>
            <rFont val="ＭＳ Ｐゴシック"/>
            <family val="3"/>
            <charset val="128"/>
          </rPr>
          <t xml:space="preserve">出場者は
○を選択
</t>
        </r>
      </text>
    </comment>
    <comment ref="P28" authorId="0" shapeId="0">
      <text>
        <r>
          <rPr>
            <sz val="9"/>
            <color indexed="81"/>
            <rFont val="ＭＳ Ｐゴシック"/>
            <family val="3"/>
            <charset val="128"/>
          </rPr>
          <t xml:space="preserve">種目を選択
</t>
        </r>
      </text>
    </comment>
    <comment ref="Q28" authorId="2" shapeId="0">
      <text>
        <r>
          <rPr>
            <sz val="9"/>
            <color indexed="81"/>
            <rFont val="ＭＳ Ｐゴシック"/>
            <family val="3"/>
            <charset val="128"/>
          </rPr>
          <t>トラックは 1/100 まで
フィールドの単位は㎝（例）11秒00→1100
　　9分30秒00→93000
　　5m00→500</t>
        </r>
      </text>
    </comment>
    <comment ref="R28" authorId="0" shapeId="0">
      <text>
        <r>
          <rPr>
            <sz val="9"/>
            <color indexed="81"/>
            <rFont val="ＭＳ Ｐゴシック"/>
            <family val="3"/>
            <charset val="128"/>
          </rPr>
          <t xml:space="preserve">種目を選択
</t>
        </r>
      </text>
    </comment>
    <comment ref="S28" authorId="2" shapeId="0">
      <text>
        <r>
          <rPr>
            <sz val="9"/>
            <color indexed="81"/>
            <rFont val="ＭＳ Ｐゴシック"/>
            <family val="3"/>
            <charset val="128"/>
          </rPr>
          <t>トラックは 1/100 まで
フィールドの単位は㎝（例）11秒00→1100
　　9分30秒00→93000
　　5m00→500</t>
        </r>
      </text>
    </comment>
    <comment ref="T28" authorId="0" shapeId="0">
      <text>
        <r>
          <rPr>
            <sz val="9"/>
            <color indexed="81"/>
            <rFont val="ＭＳ Ｐゴシック"/>
            <family val="3"/>
            <charset val="128"/>
          </rPr>
          <t>出場学生で監督，コーチ，マネージャーを兼ねる場合に選択</t>
        </r>
      </text>
    </comment>
    <comment ref="N29" authorId="0" shapeId="0">
      <text>
        <r>
          <rPr>
            <sz val="9"/>
            <color indexed="81"/>
            <rFont val="ＭＳ Ｐゴシック"/>
            <family val="3"/>
            <charset val="128"/>
          </rPr>
          <t xml:space="preserve">出場者は
○を選択
</t>
        </r>
      </text>
    </comment>
    <comment ref="O29" authorId="0" shapeId="0">
      <text>
        <r>
          <rPr>
            <sz val="9"/>
            <color indexed="81"/>
            <rFont val="ＭＳ Ｐゴシック"/>
            <family val="3"/>
            <charset val="128"/>
          </rPr>
          <t xml:space="preserve">出場者は
○を選択
</t>
        </r>
      </text>
    </comment>
    <comment ref="P29" authorId="0" shapeId="0">
      <text>
        <r>
          <rPr>
            <sz val="9"/>
            <color indexed="81"/>
            <rFont val="ＭＳ Ｐゴシック"/>
            <family val="3"/>
            <charset val="128"/>
          </rPr>
          <t xml:space="preserve">種目を選択
</t>
        </r>
      </text>
    </comment>
    <comment ref="Q29" authorId="2" shapeId="0">
      <text>
        <r>
          <rPr>
            <sz val="9"/>
            <color indexed="81"/>
            <rFont val="ＭＳ Ｐゴシック"/>
            <family val="3"/>
            <charset val="128"/>
          </rPr>
          <t>トラックは 1/100 まで
フィールドの単位は㎝（例）11秒00→1100
　　9分30秒00→93000
　　5m00→500</t>
        </r>
      </text>
    </comment>
    <comment ref="R29" authorId="0" shapeId="0">
      <text>
        <r>
          <rPr>
            <sz val="9"/>
            <color indexed="81"/>
            <rFont val="ＭＳ Ｐゴシック"/>
            <family val="3"/>
            <charset val="128"/>
          </rPr>
          <t xml:space="preserve">種目を選択
</t>
        </r>
      </text>
    </comment>
    <comment ref="S29" authorId="2" shapeId="0">
      <text>
        <r>
          <rPr>
            <sz val="9"/>
            <color indexed="81"/>
            <rFont val="ＭＳ Ｐゴシック"/>
            <family val="3"/>
            <charset val="128"/>
          </rPr>
          <t>トラックは 1/100 まで
フィールドの単位は㎝（例）11秒00→1100
　　9分30秒00→93000
　　5m00→500</t>
        </r>
      </text>
    </comment>
    <comment ref="T29" authorId="0" shapeId="0">
      <text>
        <r>
          <rPr>
            <sz val="9"/>
            <color indexed="81"/>
            <rFont val="ＭＳ Ｐゴシック"/>
            <family val="3"/>
            <charset val="128"/>
          </rPr>
          <t>出場学生で監督，コーチ，マネージャーを兼ねる場合に選択</t>
        </r>
      </text>
    </comment>
    <comment ref="N30" authorId="0" shapeId="0">
      <text>
        <r>
          <rPr>
            <sz val="9"/>
            <color indexed="81"/>
            <rFont val="ＭＳ Ｐゴシック"/>
            <family val="3"/>
            <charset val="128"/>
          </rPr>
          <t xml:space="preserve">出場者は
○を選択
</t>
        </r>
      </text>
    </comment>
    <comment ref="O30" authorId="0" shapeId="0">
      <text>
        <r>
          <rPr>
            <sz val="9"/>
            <color indexed="81"/>
            <rFont val="ＭＳ Ｐゴシック"/>
            <family val="3"/>
            <charset val="128"/>
          </rPr>
          <t xml:space="preserve">出場者は
○を選択
</t>
        </r>
      </text>
    </comment>
    <comment ref="P30" authorId="0" shapeId="0">
      <text>
        <r>
          <rPr>
            <sz val="9"/>
            <color indexed="81"/>
            <rFont val="ＭＳ Ｐゴシック"/>
            <family val="3"/>
            <charset val="128"/>
          </rPr>
          <t xml:space="preserve">種目を選択
</t>
        </r>
      </text>
    </comment>
    <comment ref="Q30" authorId="2" shapeId="0">
      <text>
        <r>
          <rPr>
            <sz val="9"/>
            <color indexed="81"/>
            <rFont val="ＭＳ Ｐゴシック"/>
            <family val="3"/>
            <charset val="128"/>
          </rPr>
          <t>トラックは 1/100 まで
フィールドの単位は㎝（例）11秒00→1100
　　9分30秒00→93000
　　5m00→500</t>
        </r>
      </text>
    </comment>
    <comment ref="R30" authorId="0" shapeId="0">
      <text>
        <r>
          <rPr>
            <sz val="9"/>
            <color indexed="81"/>
            <rFont val="ＭＳ Ｐゴシック"/>
            <family val="3"/>
            <charset val="128"/>
          </rPr>
          <t xml:space="preserve">種目を選択
</t>
        </r>
      </text>
    </comment>
    <comment ref="S30" authorId="2" shapeId="0">
      <text>
        <r>
          <rPr>
            <sz val="9"/>
            <color indexed="81"/>
            <rFont val="ＭＳ Ｐゴシック"/>
            <family val="3"/>
            <charset val="128"/>
          </rPr>
          <t>トラックは 1/100 まで
フィールドの単位は㎝（例）11秒00→1100
　　9分30秒00→93000
　　5m00→500</t>
        </r>
      </text>
    </comment>
    <comment ref="T30" authorId="0" shapeId="0">
      <text>
        <r>
          <rPr>
            <sz val="9"/>
            <color indexed="81"/>
            <rFont val="ＭＳ Ｐゴシック"/>
            <family val="3"/>
            <charset val="128"/>
          </rPr>
          <t>出場学生で監督，コーチ，マネージャーを兼ねる場合に選択</t>
        </r>
      </text>
    </comment>
    <comment ref="N31" authorId="0" shapeId="0">
      <text>
        <r>
          <rPr>
            <sz val="9"/>
            <color indexed="81"/>
            <rFont val="ＭＳ Ｐゴシック"/>
            <family val="3"/>
            <charset val="128"/>
          </rPr>
          <t xml:space="preserve">出場者は
○を選択
</t>
        </r>
      </text>
    </comment>
    <comment ref="O31" authorId="0" shapeId="0">
      <text>
        <r>
          <rPr>
            <sz val="9"/>
            <color indexed="81"/>
            <rFont val="ＭＳ Ｐゴシック"/>
            <family val="3"/>
            <charset val="128"/>
          </rPr>
          <t xml:space="preserve">出場者は
○を選択
</t>
        </r>
      </text>
    </comment>
    <comment ref="P31" authorId="0" shapeId="0">
      <text>
        <r>
          <rPr>
            <sz val="9"/>
            <color indexed="81"/>
            <rFont val="ＭＳ Ｐゴシック"/>
            <family val="3"/>
            <charset val="128"/>
          </rPr>
          <t xml:space="preserve">種目を選択
</t>
        </r>
      </text>
    </comment>
    <comment ref="Q31" authorId="2" shapeId="0">
      <text>
        <r>
          <rPr>
            <sz val="9"/>
            <color indexed="81"/>
            <rFont val="ＭＳ Ｐゴシック"/>
            <family val="3"/>
            <charset val="128"/>
          </rPr>
          <t>トラックは 1/100 まで
フィールドの単位は㎝（例）11秒00→1100
　　9分30秒00→93000
　　5m00→500</t>
        </r>
      </text>
    </comment>
    <comment ref="R31" authorId="0" shapeId="0">
      <text>
        <r>
          <rPr>
            <sz val="9"/>
            <color indexed="81"/>
            <rFont val="ＭＳ Ｐゴシック"/>
            <family val="3"/>
            <charset val="128"/>
          </rPr>
          <t xml:space="preserve">種目を選択
</t>
        </r>
      </text>
    </comment>
    <comment ref="S31" authorId="2" shapeId="0">
      <text>
        <r>
          <rPr>
            <sz val="9"/>
            <color indexed="81"/>
            <rFont val="ＭＳ Ｐゴシック"/>
            <family val="3"/>
            <charset val="128"/>
          </rPr>
          <t>トラックは 1/100 まで
フィールドの単位は㎝（例）11秒00→1100
　　9分30秒00→93000
　　5m00→500</t>
        </r>
      </text>
    </comment>
    <comment ref="T31" authorId="0" shapeId="0">
      <text>
        <r>
          <rPr>
            <sz val="9"/>
            <color indexed="81"/>
            <rFont val="ＭＳ Ｐゴシック"/>
            <family val="3"/>
            <charset val="128"/>
          </rPr>
          <t>出場学生で監督，コーチ，マネージャーを兼ねる場合に選択</t>
        </r>
      </text>
    </comment>
    <comment ref="N32" authorId="0" shapeId="0">
      <text>
        <r>
          <rPr>
            <sz val="9"/>
            <color indexed="81"/>
            <rFont val="ＭＳ Ｐゴシック"/>
            <family val="3"/>
            <charset val="128"/>
          </rPr>
          <t xml:space="preserve">出場者は
○を選択
</t>
        </r>
      </text>
    </comment>
    <comment ref="O32" authorId="0" shapeId="0">
      <text>
        <r>
          <rPr>
            <sz val="9"/>
            <color indexed="81"/>
            <rFont val="ＭＳ Ｐゴシック"/>
            <family val="3"/>
            <charset val="128"/>
          </rPr>
          <t xml:space="preserve">出場者は
○を選択
</t>
        </r>
      </text>
    </comment>
    <comment ref="P32" authorId="0" shapeId="0">
      <text>
        <r>
          <rPr>
            <sz val="9"/>
            <color indexed="81"/>
            <rFont val="ＭＳ Ｐゴシック"/>
            <family val="3"/>
            <charset val="128"/>
          </rPr>
          <t xml:space="preserve">種目を選択
</t>
        </r>
      </text>
    </comment>
    <comment ref="Q32" authorId="2" shapeId="0">
      <text>
        <r>
          <rPr>
            <sz val="9"/>
            <color indexed="81"/>
            <rFont val="ＭＳ Ｐゴシック"/>
            <family val="3"/>
            <charset val="128"/>
          </rPr>
          <t>トラックは 1/100 まで
フィールドの単位は㎝（例）11秒00→1100
　　9分30秒00→93000
　　5m00→500</t>
        </r>
      </text>
    </comment>
    <comment ref="R32" authorId="0" shapeId="0">
      <text>
        <r>
          <rPr>
            <sz val="9"/>
            <color indexed="81"/>
            <rFont val="ＭＳ Ｐゴシック"/>
            <family val="3"/>
            <charset val="128"/>
          </rPr>
          <t xml:space="preserve">種目を選択
</t>
        </r>
      </text>
    </comment>
    <comment ref="S32" authorId="2" shapeId="0">
      <text>
        <r>
          <rPr>
            <sz val="9"/>
            <color indexed="81"/>
            <rFont val="ＭＳ Ｐゴシック"/>
            <family val="3"/>
            <charset val="128"/>
          </rPr>
          <t>トラックは 1/100 まで
フィールドの単位は㎝（例）11秒00→1100
　　9分30秒00→93000
　　5m00→500</t>
        </r>
      </text>
    </comment>
    <comment ref="T32" authorId="0" shapeId="0">
      <text>
        <r>
          <rPr>
            <sz val="9"/>
            <color indexed="81"/>
            <rFont val="ＭＳ Ｐゴシック"/>
            <family val="3"/>
            <charset val="128"/>
          </rPr>
          <t>出場学生で監督，コーチ，マネージャーを兼ねる場合に選択</t>
        </r>
      </text>
    </comment>
    <comment ref="N33" authorId="0" shapeId="0">
      <text>
        <r>
          <rPr>
            <sz val="9"/>
            <color indexed="81"/>
            <rFont val="ＭＳ Ｐゴシック"/>
            <family val="3"/>
            <charset val="128"/>
          </rPr>
          <t xml:space="preserve">出場者は
○を選択
</t>
        </r>
      </text>
    </comment>
    <comment ref="O33" authorId="0" shapeId="0">
      <text>
        <r>
          <rPr>
            <sz val="9"/>
            <color indexed="81"/>
            <rFont val="ＭＳ Ｐゴシック"/>
            <family val="3"/>
            <charset val="128"/>
          </rPr>
          <t xml:space="preserve">出場者は
○を選択
</t>
        </r>
      </text>
    </comment>
    <comment ref="P33" authorId="0" shapeId="0">
      <text>
        <r>
          <rPr>
            <sz val="9"/>
            <color indexed="81"/>
            <rFont val="ＭＳ Ｐゴシック"/>
            <family val="3"/>
            <charset val="128"/>
          </rPr>
          <t xml:space="preserve">種目を選択
</t>
        </r>
      </text>
    </comment>
    <comment ref="Q33" authorId="2" shapeId="0">
      <text>
        <r>
          <rPr>
            <sz val="9"/>
            <color indexed="81"/>
            <rFont val="ＭＳ Ｐゴシック"/>
            <family val="3"/>
            <charset val="128"/>
          </rPr>
          <t>トラックは 1/100 まで
フィールドの単位は㎝（例）11秒00→1100
　　9分30秒00→93000
　　5m00→500</t>
        </r>
      </text>
    </comment>
    <comment ref="R33" authorId="0" shapeId="0">
      <text>
        <r>
          <rPr>
            <sz val="9"/>
            <color indexed="81"/>
            <rFont val="ＭＳ Ｐゴシック"/>
            <family val="3"/>
            <charset val="128"/>
          </rPr>
          <t xml:space="preserve">種目を選択
</t>
        </r>
      </text>
    </comment>
    <comment ref="S33" authorId="2" shapeId="0">
      <text>
        <r>
          <rPr>
            <sz val="9"/>
            <color indexed="81"/>
            <rFont val="ＭＳ Ｐゴシック"/>
            <family val="3"/>
            <charset val="128"/>
          </rPr>
          <t>トラックは 1/100 まで
フィールドの単位は㎝（例）11秒00→1100
　　9分30秒00→93000
　　5m00→500</t>
        </r>
      </text>
    </comment>
    <comment ref="T33" authorId="0" shapeId="0">
      <text>
        <r>
          <rPr>
            <sz val="9"/>
            <color indexed="81"/>
            <rFont val="ＭＳ Ｐゴシック"/>
            <family val="3"/>
            <charset val="128"/>
          </rPr>
          <t>出場学生で監督，コーチ，マネージャーを兼ねる場合に選択</t>
        </r>
      </text>
    </comment>
    <comment ref="N34" authorId="0" shapeId="0">
      <text>
        <r>
          <rPr>
            <sz val="9"/>
            <color indexed="81"/>
            <rFont val="ＭＳ Ｐゴシック"/>
            <family val="3"/>
            <charset val="128"/>
          </rPr>
          <t xml:space="preserve">出場者は
○を選択
</t>
        </r>
      </text>
    </comment>
    <comment ref="O34" authorId="0" shapeId="0">
      <text>
        <r>
          <rPr>
            <sz val="9"/>
            <color indexed="81"/>
            <rFont val="ＭＳ Ｐゴシック"/>
            <family val="3"/>
            <charset val="128"/>
          </rPr>
          <t xml:space="preserve">出場者は
○を選択
</t>
        </r>
      </text>
    </comment>
    <comment ref="P34" authorId="0" shapeId="0">
      <text>
        <r>
          <rPr>
            <sz val="9"/>
            <color indexed="81"/>
            <rFont val="ＭＳ Ｐゴシック"/>
            <family val="3"/>
            <charset val="128"/>
          </rPr>
          <t xml:space="preserve">種目を選択
</t>
        </r>
      </text>
    </comment>
    <comment ref="Q34" authorId="2" shapeId="0">
      <text>
        <r>
          <rPr>
            <sz val="9"/>
            <color indexed="81"/>
            <rFont val="ＭＳ Ｐゴシック"/>
            <family val="3"/>
            <charset val="128"/>
          </rPr>
          <t>トラックは 1/100 まで
フィールドの単位は㎝（例）11秒00→1100
　　9分30秒00→93000
　　5m00→500</t>
        </r>
      </text>
    </comment>
    <comment ref="R34" authorId="0" shapeId="0">
      <text>
        <r>
          <rPr>
            <sz val="9"/>
            <color indexed="81"/>
            <rFont val="ＭＳ Ｐゴシック"/>
            <family val="3"/>
            <charset val="128"/>
          </rPr>
          <t xml:space="preserve">種目を選択
</t>
        </r>
      </text>
    </comment>
    <comment ref="S34" authorId="2" shapeId="0">
      <text>
        <r>
          <rPr>
            <sz val="9"/>
            <color indexed="81"/>
            <rFont val="ＭＳ Ｐゴシック"/>
            <family val="3"/>
            <charset val="128"/>
          </rPr>
          <t>トラックは 1/100 まで
フィールドの単位は㎝（例）11秒00→1100
　　9分30秒00→93000
　　5m00→500</t>
        </r>
      </text>
    </comment>
    <comment ref="T34" authorId="0" shapeId="0">
      <text>
        <r>
          <rPr>
            <sz val="9"/>
            <color indexed="81"/>
            <rFont val="ＭＳ Ｐゴシック"/>
            <family val="3"/>
            <charset val="128"/>
          </rPr>
          <t>出場学生で監督，コーチ，マネージャーを兼ねる場合に選択</t>
        </r>
      </text>
    </comment>
    <comment ref="N35" authorId="0" shapeId="0">
      <text>
        <r>
          <rPr>
            <sz val="9"/>
            <color indexed="81"/>
            <rFont val="ＭＳ Ｐゴシック"/>
            <family val="3"/>
            <charset val="128"/>
          </rPr>
          <t xml:space="preserve">出場者は
○を選択
</t>
        </r>
      </text>
    </comment>
    <comment ref="O35" authorId="0" shapeId="0">
      <text>
        <r>
          <rPr>
            <sz val="9"/>
            <color indexed="81"/>
            <rFont val="ＭＳ Ｐゴシック"/>
            <family val="3"/>
            <charset val="128"/>
          </rPr>
          <t xml:space="preserve">出場者は
○を選択
</t>
        </r>
      </text>
    </comment>
    <comment ref="P35" authorId="0" shapeId="0">
      <text>
        <r>
          <rPr>
            <sz val="9"/>
            <color indexed="81"/>
            <rFont val="ＭＳ Ｐゴシック"/>
            <family val="3"/>
            <charset val="128"/>
          </rPr>
          <t xml:space="preserve">種目を選択
</t>
        </r>
      </text>
    </comment>
    <comment ref="Q35" authorId="2" shapeId="0">
      <text>
        <r>
          <rPr>
            <sz val="9"/>
            <color indexed="81"/>
            <rFont val="ＭＳ Ｐゴシック"/>
            <family val="3"/>
            <charset val="128"/>
          </rPr>
          <t>トラックは 1/100 まで
フィールドの単位は㎝（例）11秒00→1100
　　9分30秒00→93000
　　5m00→500</t>
        </r>
      </text>
    </comment>
    <comment ref="R35" authorId="0" shapeId="0">
      <text>
        <r>
          <rPr>
            <sz val="9"/>
            <color indexed="81"/>
            <rFont val="ＭＳ Ｐゴシック"/>
            <family val="3"/>
            <charset val="128"/>
          </rPr>
          <t xml:space="preserve">種目を選択
</t>
        </r>
      </text>
    </comment>
    <comment ref="S35" authorId="2" shapeId="0">
      <text>
        <r>
          <rPr>
            <sz val="9"/>
            <color indexed="81"/>
            <rFont val="ＭＳ Ｐゴシック"/>
            <family val="3"/>
            <charset val="128"/>
          </rPr>
          <t>トラックは 1/100 まで
フィールドの単位は㎝（例）11秒00→1100
　　9分30秒00→93000
　　5m00→500</t>
        </r>
      </text>
    </comment>
    <comment ref="T35" authorId="0" shapeId="0">
      <text>
        <r>
          <rPr>
            <sz val="9"/>
            <color indexed="81"/>
            <rFont val="ＭＳ Ｐゴシック"/>
            <family val="3"/>
            <charset val="128"/>
          </rPr>
          <t>出場学生で監督，コーチ，マネージャーを兼ねる場合に選択</t>
        </r>
      </text>
    </comment>
    <comment ref="N36" authorId="0" shapeId="0">
      <text>
        <r>
          <rPr>
            <sz val="9"/>
            <color indexed="81"/>
            <rFont val="ＭＳ Ｐゴシック"/>
            <family val="3"/>
            <charset val="128"/>
          </rPr>
          <t xml:space="preserve">出場者は
○を選択
</t>
        </r>
      </text>
    </comment>
    <comment ref="O36" authorId="0" shapeId="0">
      <text>
        <r>
          <rPr>
            <sz val="9"/>
            <color indexed="81"/>
            <rFont val="ＭＳ Ｐゴシック"/>
            <family val="3"/>
            <charset val="128"/>
          </rPr>
          <t xml:space="preserve">出場者は
○を選択
</t>
        </r>
      </text>
    </comment>
    <comment ref="P36" authorId="0" shapeId="0">
      <text>
        <r>
          <rPr>
            <sz val="9"/>
            <color indexed="81"/>
            <rFont val="ＭＳ Ｐゴシック"/>
            <family val="3"/>
            <charset val="128"/>
          </rPr>
          <t xml:space="preserve">種目を選択
</t>
        </r>
      </text>
    </comment>
    <comment ref="Q36" authorId="2" shapeId="0">
      <text>
        <r>
          <rPr>
            <sz val="9"/>
            <color indexed="81"/>
            <rFont val="ＭＳ Ｐゴシック"/>
            <family val="3"/>
            <charset val="128"/>
          </rPr>
          <t>トラックは 1/100 まで
フィールドの単位は㎝（例）11秒00→1100
　　9分30秒00→93000
　　5m00→500</t>
        </r>
      </text>
    </comment>
    <comment ref="R36" authorId="0" shapeId="0">
      <text>
        <r>
          <rPr>
            <sz val="9"/>
            <color indexed="81"/>
            <rFont val="ＭＳ Ｐゴシック"/>
            <family val="3"/>
            <charset val="128"/>
          </rPr>
          <t xml:space="preserve">種目を選択
</t>
        </r>
      </text>
    </comment>
    <comment ref="S36" authorId="2" shapeId="0">
      <text>
        <r>
          <rPr>
            <sz val="9"/>
            <color indexed="81"/>
            <rFont val="ＭＳ Ｐゴシック"/>
            <family val="3"/>
            <charset val="128"/>
          </rPr>
          <t>トラックは 1/100 まで
フィールドの単位は㎝（例）11秒00→1100
　　9分30秒00→93000
　　5m00→500</t>
        </r>
      </text>
    </comment>
    <comment ref="T36" authorId="0" shapeId="0">
      <text>
        <r>
          <rPr>
            <sz val="9"/>
            <color indexed="81"/>
            <rFont val="ＭＳ Ｐゴシック"/>
            <family val="3"/>
            <charset val="128"/>
          </rPr>
          <t>出場学生で監督，コーチ，マネージャーを兼ねる場合に選択</t>
        </r>
      </text>
    </comment>
    <comment ref="N37" authorId="0" shapeId="0">
      <text>
        <r>
          <rPr>
            <sz val="9"/>
            <color indexed="81"/>
            <rFont val="ＭＳ Ｐゴシック"/>
            <family val="3"/>
            <charset val="128"/>
          </rPr>
          <t xml:space="preserve">出場者は
○を選択
</t>
        </r>
      </text>
    </comment>
    <comment ref="O37" authorId="0" shapeId="0">
      <text>
        <r>
          <rPr>
            <sz val="9"/>
            <color indexed="81"/>
            <rFont val="ＭＳ Ｐゴシック"/>
            <family val="3"/>
            <charset val="128"/>
          </rPr>
          <t xml:space="preserve">出場者は
○を選択
</t>
        </r>
      </text>
    </comment>
    <comment ref="P37" authorId="0" shapeId="0">
      <text>
        <r>
          <rPr>
            <sz val="9"/>
            <color indexed="81"/>
            <rFont val="ＭＳ Ｐゴシック"/>
            <family val="3"/>
            <charset val="128"/>
          </rPr>
          <t xml:space="preserve">種目を選択
</t>
        </r>
      </text>
    </comment>
    <comment ref="Q37" authorId="2" shapeId="0">
      <text>
        <r>
          <rPr>
            <sz val="9"/>
            <color indexed="81"/>
            <rFont val="ＭＳ Ｐゴシック"/>
            <family val="3"/>
            <charset val="128"/>
          </rPr>
          <t>トラックは 1/100 まで
フィールドの単位は㎝（例）11秒00→1100
　　9分30秒00→93000
　　5m00→500</t>
        </r>
      </text>
    </comment>
    <comment ref="R37" authorId="0" shapeId="0">
      <text>
        <r>
          <rPr>
            <sz val="9"/>
            <color indexed="81"/>
            <rFont val="ＭＳ Ｐゴシック"/>
            <family val="3"/>
            <charset val="128"/>
          </rPr>
          <t xml:space="preserve">種目を選択
</t>
        </r>
      </text>
    </comment>
    <comment ref="S37" authorId="2" shapeId="0">
      <text>
        <r>
          <rPr>
            <sz val="9"/>
            <color indexed="81"/>
            <rFont val="ＭＳ Ｐゴシック"/>
            <family val="3"/>
            <charset val="128"/>
          </rPr>
          <t>トラックは 1/100 まで
フィールドの単位は㎝（例）11秒00→1100
　　9分30秒00→93000
　　5m00→500</t>
        </r>
      </text>
    </comment>
    <comment ref="T37" authorId="0" shapeId="0">
      <text>
        <r>
          <rPr>
            <sz val="9"/>
            <color indexed="81"/>
            <rFont val="ＭＳ Ｐゴシック"/>
            <family val="3"/>
            <charset val="128"/>
          </rPr>
          <t>出場学生で監督，コーチ，マネージャーを兼ねる場合に選択</t>
        </r>
      </text>
    </comment>
    <comment ref="N38" authorId="0" shapeId="0">
      <text>
        <r>
          <rPr>
            <sz val="9"/>
            <color indexed="81"/>
            <rFont val="ＭＳ Ｐゴシック"/>
            <family val="3"/>
            <charset val="128"/>
          </rPr>
          <t xml:space="preserve">出場者は
○を選択
</t>
        </r>
      </text>
    </comment>
    <comment ref="O38" authorId="0" shapeId="0">
      <text>
        <r>
          <rPr>
            <sz val="9"/>
            <color indexed="81"/>
            <rFont val="ＭＳ Ｐゴシック"/>
            <family val="3"/>
            <charset val="128"/>
          </rPr>
          <t xml:space="preserve">出場者は
○を選択
</t>
        </r>
      </text>
    </comment>
    <comment ref="P38" authorId="0" shapeId="0">
      <text>
        <r>
          <rPr>
            <sz val="9"/>
            <color indexed="81"/>
            <rFont val="ＭＳ Ｐゴシック"/>
            <family val="3"/>
            <charset val="128"/>
          </rPr>
          <t xml:space="preserve">種目を選択
</t>
        </r>
      </text>
    </comment>
    <comment ref="Q38" authorId="2" shapeId="0">
      <text>
        <r>
          <rPr>
            <sz val="9"/>
            <color indexed="81"/>
            <rFont val="ＭＳ Ｐゴシック"/>
            <family val="3"/>
            <charset val="128"/>
          </rPr>
          <t>トラックは 1/100 まで
フィールドの単位は㎝（例）11秒00→1100
　　9分30秒00→93000
　　5m00→500</t>
        </r>
      </text>
    </comment>
    <comment ref="R38" authorId="0" shapeId="0">
      <text>
        <r>
          <rPr>
            <sz val="9"/>
            <color indexed="81"/>
            <rFont val="ＭＳ Ｐゴシック"/>
            <family val="3"/>
            <charset val="128"/>
          </rPr>
          <t xml:space="preserve">種目を選択
</t>
        </r>
      </text>
    </comment>
    <comment ref="S38" authorId="2" shapeId="0">
      <text>
        <r>
          <rPr>
            <sz val="9"/>
            <color indexed="81"/>
            <rFont val="ＭＳ Ｐゴシック"/>
            <family val="3"/>
            <charset val="128"/>
          </rPr>
          <t>トラックは 1/100 まで
フィールドの単位は㎝（例）11秒00→1100
　　9分30秒00→93000
　　5m00→500</t>
        </r>
      </text>
    </comment>
    <comment ref="T38" authorId="0" shapeId="0">
      <text>
        <r>
          <rPr>
            <sz val="9"/>
            <color indexed="81"/>
            <rFont val="ＭＳ Ｐゴシック"/>
            <family val="3"/>
            <charset val="128"/>
          </rPr>
          <t>出場学生で監督，コーチ，マネージャーを兼ねる場合に選択</t>
        </r>
      </text>
    </comment>
    <comment ref="N39" authorId="0" shapeId="0">
      <text>
        <r>
          <rPr>
            <sz val="9"/>
            <color indexed="81"/>
            <rFont val="ＭＳ Ｐゴシック"/>
            <family val="3"/>
            <charset val="128"/>
          </rPr>
          <t xml:space="preserve">出場者は
○を選択
</t>
        </r>
      </text>
    </comment>
    <comment ref="O39" authorId="0" shapeId="0">
      <text>
        <r>
          <rPr>
            <sz val="9"/>
            <color indexed="81"/>
            <rFont val="ＭＳ Ｐゴシック"/>
            <family val="3"/>
            <charset val="128"/>
          </rPr>
          <t xml:space="preserve">出場者は
○を選択
</t>
        </r>
      </text>
    </comment>
    <comment ref="P39" authorId="0" shapeId="0">
      <text>
        <r>
          <rPr>
            <sz val="9"/>
            <color indexed="81"/>
            <rFont val="ＭＳ Ｐゴシック"/>
            <family val="3"/>
            <charset val="128"/>
          </rPr>
          <t xml:space="preserve">種目を選択
</t>
        </r>
      </text>
    </comment>
    <comment ref="Q39" authorId="2" shapeId="0">
      <text>
        <r>
          <rPr>
            <sz val="9"/>
            <color indexed="81"/>
            <rFont val="ＭＳ Ｐゴシック"/>
            <family val="3"/>
            <charset val="128"/>
          </rPr>
          <t>トラックは 1/100 まで
フィールドの単位は㎝（例）11秒00→1100
　　9分30秒00→93000
　　5m00→500</t>
        </r>
      </text>
    </comment>
    <comment ref="R39" authorId="0" shapeId="0">
      <text>
        <r>
          <rPr>
            <sz val="9"/>
            <color indexed="81"/>
            <rFont val="ＭＳ Ｐゴシック"/>
            <family val="3"/>
            <charset val="128"/>
          </rPr>
          <t xml:space="preserve">種目を選択
</t>
        </r>
      </text>
    </comment>
    <comment ref="S39" authorId="2" shapeId="0">
      <text>
        <r>
          <rPr>
            <sz val="9"/>
            <color indexed="81"/>
            <rFont val="ＭＳ Ｐゴシック"/>
            <family val="3"/>
            <charset val="128"/>
          </rPr>
          <t>トラックは 1/100 まで
フィールドの単位は㎝（例）11秒00→1100
　　9分30秒00→93000
　　5m00→500</t>
        </r>
      </text>
    </comment>
    <comment ref="T39" authorId="0" shapeId="0">
      <text>
        <r>
          <rPr>
            <sz val="9"/>
            <color indexed="81"/>
            <rFont val="ＭＳ Ｐゴシック"/>
            <family val="3"/>
            <charset val="128"/>
          </rPr>
          <t>出場学生で監督，コーチ，マネージャーを兼ねる場合に選択</t>
        </r>
      </text>
    </comment>
    <comment ref="N40" authorId="0" shapeId="0">
      <text>
        <r>
          <rPr>
            <sz val="9"/>
            <color indexed="81"/>
            <rFont val="ＭＳ Ｐゴシック"/>
            <family val="3"/>
            <charset val="128"/>
          </rPr>
          <t xml:space="preserve">出場者は
○を選択
</t>
        </r>
      </text>
    </comment>
    <comment ref="O40" authorId="0" shapeId="0">
      <text>
        <r>
          <rPr>
            <sz val="9"/>
            <color indexed="81"/>
            <rFont val="ＭＳ Ｐゴシック"/>
            <family val="3"/>
            <charset val="128"/>
          </rPr>
          <t xml:space="preserve">出場者は
○を選択
</t>
        </r>
      </text>
    </comment>
    <comment ref="P40" authorId="0" shapeId="0">
      <text>
        <r>
          <rPr>
            <sz val="9"/>
            <color indexed="81"/>
            <rFont val="ＭＳ Ｐゴシック"/>
            <family val="3"/>
            <charset val="128"/>
          </rPr>
          <t xml:space="preserve">種目を選択
</t>
        </r>
      </text>
    </comment>
    <comment ref="Q40" authorId="2" shapeId="0">
      <text>
        <r>
          <rPr>
            <sz val="9"/>
            <color indexed="81"/>
            <rFont val="ＭＳ Ｐゴシック"/>
            <family val="3"/>
            <charset val="128"/>
          </rPr>
          <t>トラックは 1/100 まで
フィールドの単位は㎝（例）11秒00→1100
　　9分30秒00→93000
　　5m00→500</t>
        </r>
      </text>
    </comment>
    <comment ref="R40" authorId="0" shapeId="0">
      <text>
        <r>
          <rPr>
            <sz val="9"/>
            <color indexed="81"/>
            <rFont val="ＭＳ Ｐゴシック"/>
            <family val="3"/>
            <charset val="128"/>
          </rPr>
          <t xml:space="preserve">種目を選択
</t>
        </r>
      </text>
    </comment>
    <comment ref="S40" authorId="2" shapeId="0">
      <text>
        <r>
          <rPr>
            <sz val="9"/>
            <color indexed="81"/>
            <rFont val="ＭＳ Ｐゴシック"/>
            <family val="3"/>
            <charset val="128"/>
          </rPr>
          <t>トラックは 1/100 まで
フィールドの単位は㎝（例）11秒00→1100
　　9分30秒00→93000
　　5m00→500</t>
        </r>
      </text>
    </comment>
    <comment ref="T40" authorId="0" shapeId="0">
      <text>
        <r>
          <rPr>
            <sz val="9"/>
            <color indexed="81"/>
            <rFont val="ＭＳ Ｐゴシック"/>
            <family val="3"/>
            <charset val="128"/>
          </rPr>
          <t>出場学生で監督，コーチ，マネージャーを兼ねる場合に選択</t>
        </r>
      </text>
    </comment>
    <comment ref="N41" authorId="0" shapeId="0">
      <text>
        <r>
          <rPr>
            <sz val="9"/>
            <color indexed="81"/>
            <rFont val="ＭＳ Ｐゴシック"/>
            <family val="3"/>
            <charset val="128"/>
          </rPr>
          <t xml:space="preserve">出場者は
○を選択
</t>
        </r>
      </text>
    </comment>
    <comment ref="O41" authorId="0" shapeId="0">
      <text>
        <r>
          <rPr>
            <sz val="9"/>
            <color indexed="81"/>
            <rFont val="ＭＳ Ｐゴシック"/>
            <family val="3"/>
            <charset val="128"/>
          </rPr>
          <t xml:space="preserve">出場者は
○を選択
</t>
        </r>
      </text>
    </comment>
    <comment ref="P41" authorId="0" shapeId="0">
      <text>
        <r>
          <rPr>
            <sz val="9"/>
            <color indexed="81"/>
            <rFont val="ＭＳ Ｐゴシック"/>
            <family val="3"/>
            <charset val="128"/>
          </rPr>
          <t xml:space="preserve">種目を選択
</t>
        </r>
      </text>
    </comment>
    <comment ref="Q41" authorId="2" shapeId="0">
      <text>
        <r>
          <rPr>
            <sz val="9"/>
            <color indexed="81"/>
            <rFont val="ＭＳ Ｐゴシック"/>
            <family val="3"/>
            <charset val="128"/>
          </rPr>
          <t>トラックは 1/100 まで
フィールドの単位は㎝（例）11秒00→1100
　　9分30秒00→93000
　　5m00→500</t>
        </r>
      </text>
    </comment>
    <comment ref="R41" authorId="0" shapeId="0">
      <text>
        <r>
          <rPr>
            <sz val="9"/>
            <color indexed="81"/>
            <rFont val="ＭＳ Ｐゴシック"/>
            <family val="3"/>
            <charset val="128"/>
          </rPr>
          <t xml:space="preserve">種目を選択
</t>
        </r>
      </text>
    </comment>
    <comment ref="S41" authorId="2" shapeId="0">
      <text>
        <r>
          <rPr>
            <sz val="9"/>
            <color indexed="81"/>
            <rFont val="ＭＳ Ｐゴシック"/>
            <family val="3"/>
            <charset val="128"/>
          </rPr>
          <t>トラックは 1/100 まで
フィールドの単位は㎝（例）11秒00→1100
　　9分30秒00→93000
　　5m00→500</t>
        </r>
      </text>
    </comment>
    <comment ref="T41" authorId="0" shapeId="0">
      <text>
        <r>
          <rPr>
            <sz val="9"/>
            <color indexed="81"/>
            <rFont val="ＭＳ Ｐゴシック"/>
            <family val="3"/>
            <charset val="128"/>
          </rPr>
          <t>出場学生で監督，コーチ，マネージャーを兼ねる場合に選択</t>
        </r>
      </text>
    </comment>
    <comment ref="N42" authorId="0" shapeId="0">
      <text>
        <r>
          <rPr>
            <sz val="9"/>
            <color indexed="81"/>
            <rFont val="ＭＳ Ｐゴシック"/>
            <family val="3"/>
            <charset val="128"/>
          </rPr>
          <t xml:space="preserve">出場者は
○を選択
</t>
        </r>
      </text>
    </comment>
    <comment ref="O42" authorId="0" shapeId="0">
      <text>
        <r>
          <rPr>
            <sz val="9"/>
            <color indexed="81"/>
            <rFont val="ＭＳ Ｐゴシック"/>
            <family val="3"/>
            <charset val="128"/>
          </rPr>
          <t xml:space="preserve">出場者は
○を選択
</t>
        </r>
      </text>
    </comment>
    <comment ref="P42" authorId="0" shapeId="0">
      <text>
        <r>
          <rPr>
            <sz val="9"/>
            <color indexed="81"/>
            <rFont val="ＭＳ Ｐゴシック"/>
            <family val="3"/>
            <charset val="128"/>
          </rPr>
          <t xml:space="preserve">種目を選択
</t>
        </r>
      </text>
    </comment>
    <comment ref="Q42" authorId="2" shapeId="0">
      <text>
        <r>
          <rPr>
            <sz val="9"/>
            <color indexed="81"/>
            <rFont val="ＭＳ Ｐゴシック"/>
            <family val="3"/>
            <charset val="128"/>
          </rPr>
          <t>トラックは 1/100 まで
フィールドの単位は㎝（例）11秒00→1100
　　9分30秒00→93000
　　5m00→500</t>
        </r>
      </text>
    </comment>
    <comment ref="R42" authorId="0" shapeId="0">
      <text>
        <r>
          <rPr>
            <sz val="9"/>
            <color indexed="81"/>
            <rFont val="ＭＳ Ｐゴシック"/>
            <family val="3"/>
            <charset val="128"/>
          </rPr>
          <t xml:space="preserve">種目を選択
</t>
        </r>
      </text>
    </comment>
    <comment ref="S42" authorId="2" shapeId="0">
      <text>
        <r>
          <rPr>
            <sz val="9"/>
            <color indexed="81"/>
            <rFont val="ＭＳ Ｐゴシック"/>
            <family val="3"/>
            <charset val="128"/>
          </rPr>
          <t>トラックは 1/100 まで
フィールドの単位は㎝（例）11秒00→1100
　　9分30秒00→93000
　　5m00→500</t>
        </r>
      </text>
    </comment>
    <comment ref="T42" authorId="0" shapeId="0">
      <text>
        <r>
          <rPr>
            <sz val="9"/>
            <color indexed="81"/>
            <rFont val="ＭＳ Ｐゴシック"/>
            <family val="3"/>
            <charset val="128"/>
          </rPr>
          <t>出場学生で監督，コーチ，マネージャーを兼ねる場合に選択</t>
        </r>
      </text>
    </comment>
    <comment ref="N43" authorId="0" shapeId="0">
      <text>
        <r>
          <rPr>
            <sz val="9"/>
            <color indexed="81"/>
            <rFont val="ＭＳ Ｐゴシック"/>
            <family val="3"/>
            <charset val="128"/>
          </rPr>
          <t xml:space="preserve">出場者は
○を選択
</t>
        </r>
      </text>
    </comment>
    <comment ref="O43" authorId="0" shapeId="0">
      <text>
        <r>
          <rPr>
            <sz val="9"/>
            <color indexed="81"/>
            <rFont val="ＭＳ Ｐゴシック"/>
            <family val="3"/>
            <charset val="128"/>
          </rPr>
          <t xml:space="preserve">出場者は
○を選択
</t>
        </r>
      </text>
    </comment>
    <comment ref="P43" authorId="0" shapeId="0">
      <text>
        <r>
          <rPr>
            <sz val="9"/>
            <color indexed="81"/>
            <rFont val="ＭＳ Ｐゴシック"/>
            <family val="3"/>
            <charset val="128"/>
          </rPr>
          <t xml:space="preserve">種目を選択
</t>
        </r>
      </text>
    </comment>
    <comment ref="Q43" authorId="2" shapeId="0">
      <text>
        <r>
          <rPr>
            <sz val="9"/>
            <color indexed="81"/>
            <rFont val="ＭＳ Ｐゴシック"/>
            <family val="3"/>
            <charset val="128"/>
          </rPr>
          <t>トラックは 1/100 まで
フィールドの単位は㎝（例）11秒00→1100
　　9分30秒00→93000
　　5m00→500</t>
        </r>
      </text>
    </comment>
    <comment ref="R43" authorId="0" shapeId="0">
      <text>
        <r>
          <rPr>
            <sz val="9"/>
            <color indexed="81"/>
            <rFont val="ＭＳ Ｐゴシック"/>
            <family val="3"/>
            <charset val="128"/>
          </rPr>
          <t xml:space="preserve">種目を選択
</t>
        </r>
      </text>
    </comment>
    <comment ref="S43" authorId="2" shapeId="0">
      <text>
        <r>
          <rPr>
            <sz val="9"/>
            <color indexed="81"/>
            <rFont val="ＭＳ Ｐゴシック"/>
            <family val="3"/>
            <charset val="128"/>
          </rPr>
          <t>トラックは 1/100 まで
フィールドの単位は㎝（例）11秒00→1100
　　9分30秒00→93000
　　5m00→500</t>
        </r>
      </text>
    </comment>
    <comment ref="T43" authorId="0" shapeId="0">
      <text>
        <r>
          <rPr>
            <sz val="9"/>
            <color indexed="81"/>
            <rFont val="ＭＳ Ｐゴシック"/>
            <family val="3"/>
            <charset val="128"/>
          </rPr>
          <t>出場学生で監督，コーチ，マネージャーを兼ねる場合に選択</t>
        </r>
      </text>
    </comment>
    <comment ref="N44" authorId="0" shapeId="0">
      <text>
        <r>
          <rPr>
            <sz val="9"/>
            <color indexed="81"/>
            <rFont val="ＭＳ Ｐゴシック"/>
            <family val="3"/>
            <charset val="128"/>
          </rPr>
          <t xml:space="preserve">出場者は
○を選択
</t>
        </r>
      </text>
    </comment>
    <comment ref="O44" authorId="0" shapeId="0">
      <text>
        <r>
          <rPr>
            <sz val="9"/>
            <color indexed="81"/>
            <rFont val="ＭＳ Ｐゴシック"/>
            <family val="3"/>
            <charset val="128"/>
          </rPr>
          <t xml:space="preserve">出場者は
○を選択
</t>
        </r>
      </text>
    </comment>
    <comment ref="P44" authorId="0" shapeId="0">
      <text>
        <r>
          <rPr>
            <sz val="9"/>
            <color indexed="81"/>
            <rFont val="ＭＳ Ｐゴシック"/>
            <family val="3"/>
            <charset val="128"/>
          </rPr>
          <t xml:space="preserve">種目を選択
</t>
        </r>
      </text>
    </comment>
    <comment ref="Q44" authorId="2" shapeId="0">
      <text>
        <r>
          <rPr>
            <sz val="9"/>
            <color indexed="81"/>
            <rFont val="ＭＳ Ｐゴシック"/>
            <family val="3"/>
            <charset val="128"/>
          </rPr>
          <t>トラックは 1/100 まで
フィールドの単位は㎝（例）11秒00→1100
　　9分30秒00→93000
　　5m00→500</t>
        </r>
      </text>
    </comment>
    <comment ref="R44" authorId="0" shapeId="0">
      <text>
        <r>
          <rPr>
            <sz val="9"/>
            <color indexed="81"/>
            <rFont val="ＭＳ Ｐゴシック"/>
            <family val="3"/>
            <charset val="128"/>
          </rPr>
          <t xml:space="preserve">種目を選択
</t>
        </r>
      </text>
    </comment>
    <comment ref="S44" authorId="2" shapeId="0">
      <text>
        <r>
          <rPr>
            <sz val="9"/>
            <color indexed="81"/>
            <rFont val="ＭＳ Ｐゴシック"/>
            <family val="3"/>
            <charset val="128"/>
          </rPr>
          <t>トラックは 1/100 まで
フィールドの単位は㎝（例）11秒00→1100
　　9分30秒00→93000
　　5m00→500</t>
        </r>
      </text>
    </comment>
    <comment ref="T44" authorId="0" shapeId="0">
      <text>
        <r>
          <rPr>
            <sz val="9"/>
            <color indexed="81"/>
            <rFont val="ＭＳ Ｐゴシック"/>
            <family val="3"/>
            <charset val="128"/>
          </rPr>
          <t>出場学生で監督，コーチ，マネージャーを兼ねる場合に選択</t>
        </r>
      </text>
    </comment>
    <comment ref="N45" authorId="0" shapeId="0">
      <text>
        <r>
          <rPr>
            <sz val="9"/>
            <color indexed="81"/>
            <rFont val="ＭＳ Ｐゴシック"/>
            <family val="3"/>
            <charset val="128"/>
          </rPr>
          <t xml:space="preserve">出場者は
○を選択
</t>
        </r>
      </text>
    </comment>
    <comment ref="O45" authorId="0" shapeId="0">
      <text>
        <r>
          <rPr>
            <sz val="9"/>
            <color indexed="81"/>
            <rFont val="ＭＳ Ｐゴシック"/>
            <family val="3"/>
            <charset val="128"/>
          </rPr>
          <t xml:space="preserve">出場者は
○を選択
</t>
        </r>
      </text>
    </comment>
    <comment ref="P45" authorId="0" shapeId="0">
      <text>
        <r>
          <rPr>
            <sz val="9"/>
            <color indexed="81"/>
            <rFont val="ＭＳ Ｐゴシック"/>
            <family val="3"/>
            <charset val="128"/>
          </rPr>
          <t xml:space="preserve">種目を選択
</t>
        </r>
      </text>
    </comment>
    <comment ref="Q45" authorId="2" shapeId="0">
      <text>
        <r>
          <rPr>
            <sz val="9"/>
            <color indexed="81"/>
            <rFont val="ＭＳ Ｐゴシック"/>
            <family val="3"/>
            <charset val="128"/>
          </rPr>
          <t>トラックは 1/100 まで
フィールドの単位は㎝（例）11秒00→1100
　　9分30秒00→93000
　　5m00→500</t>
        </r>
      </text>
    </comment>
    <comment ref="R45" authorId="0" shapeId="0">
      <text>
        <r>
          <rPr>
            <sz val="9"/>
            <color indexed="81"/>
            <rFont val="ＭＳ Ｐゴシック"/>
            <family val="3"/>
            <charset val="128"/>
          </rPr>
          <t xml:space="preserve">種目を選択
</t>
        </r>
      </text>
    </comment>
    <comment ref="S45" authorId="2" shapeId="0">
      <text>
        <r>
          <rPr>
            <sz val="9"/>
            <color indexed="81"/>
            <rFont val="ＭＳ Ｐゴシック"/>
            <family val="3"/>
            <charset val="128"/>
          </rPr>
          <t>トラックは 1/100 まで
フィールドの単位は㎝（例）11秒00→1100
　　9分30秒00→93000
　　5m00→500</t>
        </r>
      </text>
    </comment>
    <comment ref="T45" authorId="0" shapeId="0">
      <text>
        <r>
          <rPr>
            <sz val="9"/>
            <color indexed="81"/>
            <rFont val="ＭＳ Ｐゴシック"/>
            <family val="3"/>
            <charset val="128"/>
          </rPr>
          <t>出場学生で監督，コーチ，マネージャーを兼ねる場合に選択</t>
        </r>
      </text>
    </comment>
    <comment ref="N46" authorId="0" shapeId="0">
      <text>
        <r>
          <rPr>
            <sz val="9"/>
            <color indexed="81"/>
            <rFont val="ＭＳ Ｐゴシック"/>
            <family val="3"/>
            <charset val="128"/>
          </rPr>
          <t xml:space="preserve">出場者は
○を選択
</t>
        </r>
      </text>
    </comment>
    <comment ref="O46" authorId="0" shapeId="0">
      <text>
        <r>
          <rPr>
            <sz val="9"/>
            <color indexed="81"/>
            <rFont val="ＭＳ Ｐゴシック"/>
            <family val="3"/>
            <charset val="128"/>
          </rPr>
          <t xml:space="preserve">出場者は
○を選択
</t>
        </r>
      </text>
    </comment>
    <comment ref="P46" authorId="0" shapeId="0">
      <text>
        <r>
          <rPr>
            <sz val="9"/>
            <color indexed="81"/>
            <rFont val="ＭＳ Ｐゴシック"/>
            <family val="3"/>
            <charset val="128"/>
          </rPr>
          <t xml:space="preserve">種目を選択
</t>
        </r>
      </text>
    </comment>
    <comment ref="Q46" authorId="2" shapeId="0">
      <text>
        <r>
          <rPr>
            <sz val="9"/>
            <color indexed="81"/>
            <rFont val="ＭＳ Ｐゴシック"/>
            <family val="3"/>
            <charset val="128"/>
          </rPr>
          <t>トラックは 1/100 まで
フィールドの単位は㎝（例）11秒00→1100
　　9分30秒00→93000
　　5m00→500</t>
        </r>
      </text>
    </comment>
    <comment ref="R46" authorId="0" shapeId="0">
      <text>
        <r>
          <rPr>
            <sz val="9"/>
            <color indexed="81"/>
            <rFont val="ＭＳ Ｐゴシック"/>
            <family val="3"/>
            <charset val="128"/>
          </rPr>
          <t xml:space="preserve">種目を選択
</t>
        </r>
      </text>
    </comment>
    <comment ref="S46" authorId="2" shapeId="0">
      <text>
        <r>
          <rPr>
            <sz val="9"/>
            <color indexed="81"/>
            <rFont val="ＭＳ Ｐゴシック"/>
            <family val="3"/>
            <charset val="128"/>
          </rPr>
          <t>トラックは 1/100 まで
フィールドの単位は㎝（例）11秒00→1100
　　9分30秒00→93000
　　5m00→500</t>
        </r>
      </text>
    </comment>
    <comment ref="T46" authorId="0" shapeId="0">
      <text>
        <r>
          <rPr>
            <sz val="9"/>
            <color indexed="81"/>
            <rFont val="ＭＳ Ｐゴシック"/>
            <family val="3"/>
            <charset val="128"/>
          </rPr>
          <t>出場学生で監督，コーチ，マネージャーを兼ねる場合に選択</t>
        </r>
      </text>
    </comment>
    <comment ref="N47" authorId="0" shapeId="0">
      <text>
        <r>
          <rPr>
            <sz val="9"/>
            <color indexed="81"/>
            <rFont val="ＭＳ Ｐゴシック"/>
            <family val="3"/>
            <charset val="128"/>
          </rPr>
          <t xml:space="preserve">出場者は
○を選択
</t>
        </r>
      </text>
    </comment>
    <comment ref="O47" authorId="0" shapeId="0">
      <text>
        <r>
          <rPr>
            <sz val="9"/>
            <color indexed="81"/>
            <rFont val="ＭＳ Ｐゴシック"/>
            <family val="3"/>
            <charset val="128"/>
          </rPr>
          <t xml:space="preserve">出場者は
○を選択
</t>
        </r>
      </text>
    </comment>
    <comment ref="P47" authorId="0" shapeId="0">
      <text>
        <r>
          <rPr>
            <sz val="9"/>
            <color indexed="81"/>
            <rFont val="ＭＳ Ｐゴシック"/>
            <family val="3"/>
            <charset val="128"/>
          </rPr>
          <t xml:space="preserve">種目を選択
</t>
        </r>
      </text>
    </comment>
    <comment ref="Q47" authorId="2" shapeId="0">
      <text>
        <r>
          <rPr>
            <sz val="9"/>
            <color indexed="81"/>
            <rFont val="ＭＳ Ｐゴシック"/>
            <family val="3"/>
            <charset val="128"/>
          </rPr>
          <t>トラックは 1/100 まで
フィールドの単位は㎝（例）11秒00→1100
　　9分30秒00→93000
　　5m00→500</t>
        </r>
      </text>
    </comment>
    <comment ref="R47" authorId="0" shapeId="0">
      <text>
        <r>
          <rPr>
            <sz val="9"/>
            <color indexed="81"/>
            <rFont val="ＭＳ Ｐゴシック"/>
            <family val="3"/>
            <charset val="128"/>
          </rPr>
          <t xml:space="preserve">種目を選択
</t>
        </r>
      </text>
    </comment>
    <comment ref="S47" authorId="2" shapeId="0">
      <text>
        <r>
          <rPr>
            <sz val="9"/>
            <color indexed="81"/>
            <rFont val="ＭＳ Ｐゴシック"/>
            <family val="3"/>
            <charset val="128"/>
          </rPr>
          <t>トラックは 1/100 まで
フィールドの単位は㎝（例）11秒00→1100
　　9分30秒00→93000
　　5m00→500</t>
        </r>
      </text>
    </comment>
    <comment ref="T47" authorId="0" shapeId="0">
      <text>
        <r>
          <rPr>
            <sz val="9"/>
            <color indexed="81"/>
            <rFont val="ＭＳ Ｐゴシック"/>
            <family val="3"/>
            <charset val="128"/>
          </rPr>
          <t>出場学生で監督，コーチ，マネージャーを兼ねる場合に選択</t>
        </r>
      </text>
    </comment>
    <comment ref="N48" authorId="0" shapeId="0">
      <text>
        <r>
          <rPr>
            <sz val="9"/>
            <color indexed="81"/>
            <rFont val="ＭＳ Ｐゴシック"/>
            <family val="3"/>
            <charset val="128"/>
          </rPr>
          <t xml:space="preserve">出場者は
○を選択
</t>
        </r>
      </text>
    </comment>
    <comment ref="O48" authorId="0" shapeId="0">
      <text>
        <r>
          <rPr>
            <sz val="9"/>
            <color indexed="81"/>
            <rFont val="ＭＳ Ｐゴシック"/>
            <family val="3"/>
            <charset val="128"/>
          </rPr>
          <t xml:space="preserve">出場者は
○を選択
</t>
        </r>
      </text>
    </comment>
    <comment ref="P48" authorId="0" shapeId="0">
      <text>
        <r>
          <rPr>
            <sz val="9"/>
            <color indexed="81"/>
            <rFont val="ＭＳ Ｐゴシック"/>
            <family val="3"/>
            <charset val="128"/>
          </rPr>
          <t xml:space="preserve">種目を選択
</t>
        </r>
      </text>
    </comment>
    <comment ref="Q48" authorId="2" shapeId="0">
      <text>
        <r>
          <rPr>
            <sz val="9"/>
            <color indexed="81"/>
            <rFont val="ＭＳ Ｐゴシック"/>
            <family val="3"/>
            <charset val="128"/>
          </rPr>
          <t>トラックは 1/100 まで
フィールドの単位は㎝（例）11秒00→1100
　　9分30秒00→93000
　　5m00→500</t>
        </r>
      </text>
    </comment>
    <comment ref="R48" authorId="0" shapeId="0">
      <text>
        <r>
          <rPr>
            <sz val="9"/>
            <color indexed="81"/>
            <rFont val="ＭＳ Ｐゴシック"/>
            <family val="3"/>
            <charset val="128"/>
          </rPr>
          <t xml:space="preserve">種目を選択
</t>
        </r>
      </text>
    </comment>
    <comment ref="S48" authorId="2" shapeId="0">
      <text>
        <r>
          <rPr>
            <sz val="9"/>
            <color indexed="81"/>
            <rFont val="ＭＳ Ｐゴシック"/>
            <family val="3"/>
            <charset val="128"/>
          </rPr>
          <t>トラックは 1/100 まで
フィールドの単位は㎝（例）11秒00→1100
　　9分30秒00→93000
　　5m00→500</t>
        </r>
      </text>
    </comment>
    <comment ref="T48" authorId="0" shapeId="0">
      <text>
        <r>
          <rPr>
            <sz val="9"/>
            <color indexed="81"/>
            <rFont val="ＭＳ Ｐゴシック"/>
            <family val="3"/>
            <charset val="128"/>
          </rPr>
          <t>出場学生で監督，コーチ，マネージャーを兼ねる場合に選択</t>
        </r>
      </text>
    </comment>
    <comment ref="N49" authorId="0" shapeId="0">
      <text>
        <r>
          <rPr>
            <sz val="9"/>
            <color indexed="81"/>
            <rFont val="ＭＳ Ｐゴシック"/>
            <family val="3"/>
            <charset val="128"/>
          </rPr>
          <t xml:space="preserve">出場者は
○を選択
</t>
        </r>
      </text>
    </comment>
    <comment ref="O49" authorId="0" shapeId="0">
      <text>
        <r>
          <rPr>
            <sz val="9"/>
            <color indexed="81"/>
            <rFont val="ＭＳ Ｐゴシック"/>
            <family val="3"/>
            <charset val="128"/>
          </rPr>
          <t xml:space="preserve">出場者は
○を選択
</t>
        </r>
      </text>
    </comment>
    <comment ref="P49" authorId="0" shapeId="0">
      <text>
        <r>
          <rPr>
            <sz val="9"/>
            <color indexed="81"/>
            <rFont val="ＭＳ Ｐゴシック"/>
            <family val="3"/>
            <charset val="128"/>
          </rPr>
          <t xml:space="preserve">種目を選択
</t>
        </r>
      </text>
    </comment>
    <comment ref="Q49" authorId="2" shapeId="0">
      <text>
        <r>
          <rPr>
            <sz val="9"/>
            <color indexed="81"/>
            <rFont val="ＭＳ Ｐゴシック"/>
            <family val="3"/>
            <charset val="128"/>
          </rPr>
          <t>トラックは 1/100 まで
フィールドの単位は㎝（例）11秒00→1100
　　9分30秒00→93000
　　5m00→500</t>
        </r>
      </text>
    </comment>
    <comment ref="R49" authorId="0" shapeId="0">
      <text>
        <r>
          <rPr>
            <sz val="9"/>
            <color indexed="81"/>
            <rFont val="ＭＳ Ｐゴシック"/>
            <family val="3"/>
            <charset val="128"/>
          </rPr>
          <t xml:space="preserve">種目を選択
</t>
        </r>
      </text>
    </comment>
    <comment ref="S49" authorId="2" shapeId="0">
      <text>
        <r>
          <rPr>
            <sz val="9"/>
            <color indexed="81"/>
            <rFont val="ＭＳ Ｐゴシック"/>
            <family val="3"/>
            <charset val="128"/>
          </rPr>
          <t>トラックは 1/100 まで
フィールドの単位は㎝（例）11秒00→1100
　　9分30秒00→93000
　　5m00→500</t>
        </r>
      </text>
    </comment>
    <comment ref="T49" authorId="0" shapeId="0">
      <text>
        <r>
          <rPr>
            <sz val="9"/>
            <color indexed="81"/>
            <rFont val="ＭＳ Ｐゴシック"/>
            <family val="3"/>
            <charset val="128"/>
          </rPr>
          <t>出場学生で監督，コーチ，マネージャーを兼ねる場合に選択</t>
        </r>
      </text>
    </comment>
    <comment ref="N50" authorId="0" shapeId="0">
      <text>
        <r>
          <rPr>
            <sz val="9"/>
            <color indexed="81"/>
            <rFont val="ＭＳ Ｐゴシック"/>
            <family val="3"/>
            <charset val="128"/>
          </rPr>
          <t xml:space="preserve">出場者は
○を選択
</t>
        </r>
      </text>
    </comment>
    <comment ref="O50" authorId="0" shapeId="0">
      <text>
        <r>
          <rPr>
            <sz val="9"/>
            <color indexed="81"/>
            <rFont val="ＭＳ Ｐゴシック"/>
            <family val="3"/>
            <charset val="128"/>
          </rPr>
          <t xml:space="preserve">出場者は
○を選択
</t>
        </r>
      </text>
    </comment>
    <comment ref="P50" authorId="0" shapeId="0">
      <text>
        <r>
          <rPr>
            <sz val="9"/>
            <color indexed="81"/>
            <rFont val="ＭＳ Ｐゴシック"/>
            <family val="3"/>
            <charset val="128"/>
          </rPr>
          <t xml:space="preserve">種目を選択
</t>
        </r>
      </text>
    </comment>
    <comment ref="Q50" authorId="2" shapeId="0">
      <text>
        <r>
          <rPr>
            <sz val="9"/>
            <color indexed="81"/>
            <rFont val="ＭＳ Ｐゴシック"/>
            <family val="3"/>
            <charset val="128"/>
          </rPr>
          <t>トラックは 1/100 まで
フィールドの単位は㎝（例）11秒00→1100
　　9分30秒00→93000
　　5m00→500</t>
        </r>
      </text>
    </comment>
    <comment ref="R50" authorId="0" shapeId="0">
      <text>
        <r>
          <rPr>
            <sz val="9"/>
            <color indexed="81"/>
            <rFont val="ＭＳ Ｐゴシック"/>
            <family val="3"/>
            <charset val="128"/>
          </rPr>
          <t xml:space="preserve">種目を選択
</t>
        </r>
      </text>
    </comment>
    <comment ref="S50" authorId="2" shapeId="0">
      <text>
        <r>
          <rPr>
            <sz val="9"/>
            <color indexed="81"/>
            <rFont val="ＭＳ Ｐゴシック"/>
            <family val="3"/>
            <charset val="128"/>
          </rPr>
          <t>トラックは 1/100 まで
フィールドの単位は㎝（例）11秒00→1100
　　9分30秒00→93000
　　5m00→500</t>
        </r>
      </text>
    </comment>
    <comment ref="T50" authorId="0" shapeId="0">
      <text>
        <r>
          <rPr>
            <sz val="9"/>
            <color indexed="81"/>
            <rFont val="ＭＳ Ｐゴシック"/>
            <family val="3"/>
            <charset val="128"/>
          </rPr>
          <t>出場学生で監督，コーチ，マネージャーを兼ねる場合に選択</t>
        </r>
      </text>
    </comment>
    <comment ref="N51" authorId="0" shapeId="0">
      <text>
        <r>
          <rPr>
            <sz val="9"/>
            <color indexed="81"/>
            <rFont val="ＭＳ Ｐゴシック"/>
            <family val="3"/>
            <charset val="128"/>
          </rPr>
          <t xml:space="preserve">出場者は
○を選択
</t>
        </r>
      </text>
    </comment>
    <comment ref="O51" authorId="0" shapeId="0">
      <text>
        <r>
          <rPr>
            <sz val="9"/>
            <color indexed="81"/>
            <rFont val="ＭＳ Ｐゴシック"/>
            <family val="3"/>
            <charset val="128"/>
          </rPr>
          <t xml:space="preserve">出場者は
○を選択
</t>
        </r>
      </text>
    </comment>
    <comment ref="P51" authorId="0" shapeId="0">
      <text>
        <r>
          <rPr>
            <sz val="9"/>
            <color indexed="81"/>
            <rFont val="ＭＳ Ｐゴシック"/>
            <family val="3"/>
            <charset val="128"/>
          </rPr>
          <t xml:space="preserve">種目を選択
</t>
        </r>
      </text>
    </comment>
    <comment ref="Q51" authorId="2" shapeId="0">
      <text>
        <r>
          <rPr>
            <sz val="9"/>
            <color indexed="81"/>
            <rFont val="ＭＳ Ｐゴシック"/>
            <family val="3"/>
            <charset val="128"/>
          </rPr>
          <t>トラックは 1/100 まで
フィールドの単位は㎝（例）11秒00→1100
　　9分30秒00→93000
　　5m00→500</t>
        </r>
      </text>
    </comment>
    <comment ref="R51" authorId="0" shapeId="0">
      <text>
        <r>
          <rPr>
            <sz val="9"/>
            <color indexed="81"/>
            <rFont val="ＭＳ Ｐゴシック"/>
            <family val="3"/>
            <charset val="128"/>
          </rPr>
          <t xml:space="preserve">種目を選択
</t>
        </r>
      </text>
    </comment>
    <comment ref="S51" authorId="2" shapeId="0">
      <text>
        <r>
          <rPr>
            <sz val="9"/>
            <color indexed="81"/>
            <rFont val="ＭＳ Ｐゴシック"/>
            <family val="3"/>
            <charset val="128"/>
          </rPr>
          <t>トラックは 1/100 まで
フィールドの単位は㎝（例）11秒00→1100
　　9分30秒00→93000
　　5m00→500</t>
        </r>
      </text>
    </comment>
    <comment ref="T51" authorId="0" shapeId="0">
      <text>
        <r>
          <rPr>
            <sz val="9"/>
            <color indexed="81"/>
            <rFont val="ＭＳ Ｐゴシック"/>
            <family val="3"/>
            <charset val="128"/>
          </rPr>
          <t>出場学生で監督，コーチ，マネージャーを兼ねる場合に選択</t>
        </r>
      </text>
    </comment>
    <comment ref="N52" authorId="0" shapeId="0">
      <text>
        <r>
          <rPr>
            <sz val="9"/>
            <color indexed="81"/>
            <rFont val="ＭＳ Ｐゴシック"/>
            <family val="3"/>
            <charset val="128"/>
          </rPr>
          <t xml:space="preserve">出場者は
○を選択
</t>
        </r>
      </text>
    </comment>
    <comment ref="O52" authorId="0" shapeId="0">
      <text>
        <r>
          <rPr>
            <sz val="9"/>
            <color indexed="81"/>
            <rFont val="ＭＳ Ｐゴシック"/>
            <family val="3"/>
            <charset val="128"/>
          </rPr>
          <t xml:space="preserve">出場者は
○を選択
</t>
        </r>
      </text>
    </comment>
    <comment ref="P52" authorId="0" shapeId="0">
      <text>
        <r>
          <rPr>
            <sz val="9"/>
            <color indexed="81"/>
            <rFont val="ＭＳ Ｐゴシック"/>
            <family val="3"/>
            <charset val="128"/>
          </rPr>
          <t xml:space="preserve">種目を選択
</t>
        </r>
      </text>
    </comment>
    <comment ref="Q52" authorId="2" shapeId="0">
      <text>
        <r>
          <rPr>
            <sz val="9"/>
            <color indexed="81"/>
            <rFont val="ＭＳ Ｐゴシック"/>
            <family val="3"/>
            <charset val="128"/>
          </rPr>
          <t>トラックは 1/100 まで
フィールドの単位は㎝（例）11秒00→1100
　　9分30秒00→93000
　　5m00→500</t>
        </r>
      </text>
    </comment>
    <comment ref="R52" authorId="0" shapeId="0">
      <text>
        <r>
          <rPr>
            <sz val="9"/>
            <color indexed="81"/>
            <rFont val="ＭＳ Ｐゴシック"/>
            <family val="3"/>
            <charset val="128"/>
          </rPr>
          <t xml:space="preserve">種目を選択
</t>
        </r>
      </text>
    </comment>
    <comment ref="S52" authorId="2" shapeId="0">
      <text>
        <r>
          <rPr>
            <sz val="9"/>
            <color indexed="81"/>
            <rFont val="ＭＳ Ｐゴシック"/>
            <family val="3"/>
            <charset val="128"/>
          </rPr>
          <t>トラックは 1/100 まで
フィールドの単位は㎝（例）11秒00→1100
　　9分30秒00→93000
　　5m00→500</t>
        </r>
      </text>
    </comment>
    <comment ref="T52" authorId="0" shapeId="0">
      <text>
        <r>
          <rPr>
            <sz val="9"/>
            <color indexed="81"/>
            <rFont val="ＭＳ Ｐゴシック"/>
            <family val="3"/>
            <charset val="128"/>
          </rPr>
          <t>出場学生で監督，コーチ，マネージャーを兼ねる場合に選択</t>
        </r>
      </text>
    </comment>
    <comment ref="N53" authorId="0" shapeId="0">
      <text>
        <r>
          <rPr>
            <sz val="9"/>
            <color indexed="81"/>
            <rFont val="ＭＳ Ｐゴシック"/>
            <family val="3"/>
            <charset val="128"/>
          </rPr>
          <t xml:space="preserve">出場者は
○を選択
</t>
        </r>
      </text>
    </comment>
    <comment ref="O53" authorId="0" shapeId="0">
      <text>
        <r>
          <rPr>
            <sz val="9"/>
            <color indexed="81"/>
            <rFont val="ＭＳ Ｐゴシック"/>
            <family val="3"/>
            <charset val="128"/>
          </rPr>
          <t xml:space="preserve">出場者は
○を選択
</t>
        </r>
      </text>
    </comment>
    <comment ref="P53" authorId="0" shapeId="0">
      <text>
        <r>
          <rPr>
            <sz val="9"/>
            <color indexed="81"/>
            <rFont val="ＭＳ Ｐゴシック"/>
            <family val="3"/>
            <charset val="128"/>
          </rPr>
          <t xml:space="preserve">種目を選択
</t>
        </r>
      </text>
    </comment>
    <comment ref="Q53" authorId="2" shapeId="0">
      <text>
        <r>
          <rPr>
            <sz val="9"/>
            <color indexed="81"/>
            <rFont val="ＭＳ Ｐゴシック"/>
            <family val="3"/>
            <charset val="128"/>
          </rPr>
          <t>トラックは 1/100 まで
フィールドの単位は㎝（例）11秒00→1100
　　9分30秒00→93000
　　5m00→500</t>
        </r>
      </text>
    </comment>
    <comment ref="R53" authorId="0" shapeId="0">
      <text>
        <r>
          <rPr>
            <sz val="9"/>
            <color indexed="81"/>
            <rFont val="ＭＳ Ｐゴシック"/>
            <family val="3"/>
            <charset val="128"/>
          </rPr>
          <t xml:space="preserve">種目を選択
</t>
        </r>
      </text>
    </comment>
    <comment ref="S53" authorId="2" shapeId="0">
      <text>
        <r>
          <rPr>
            <sz val="9"/>
            <color indexed="81"/>
            <rFont val="ＭＳ Ｐゴシック"/>
            <family val="3"/>
            <charset val="128"/>
          </rPr>
          <t>トラックは 1/100 まで
フィールドの単位は㎝（例）11秒00→1100
　　9分30秒00→93000
　　5m00→500</t>
        </r>
      </text>
    </comment>
    <comment ref="T53" authorId="0" shapeId="0">
      <text>
        <r>
          <rPr>
            <sz val="9"/>
            <color indexed="81"/>
            <rFont val="ＭＳ Ｐゴシック"/>
            <family val="3"/>
            <charset val="128"/>
          </rPr>
          <t>出場学生で監督，コーチ，マネージャーを兼ねる場合に選択</t>
        </r>
      </text>
    </comment>
  </commentList>
</comments>
</file>

<file path=xl/comments2.xml><?xml version="1.0" encoding="utf-8"?>
<comments xmlns="http://schemas.openxmlformats.org/spreadsheetml/2006/main">
  <authors>
    <author>gakusei6</author>
    <author>Ru</author>
    <author>watanabe</author>
  </authors>
  <commentList>
    <comment ref="A3" authorId="0" shapeId="0">
      <text>
        <r>
          <rPr>
            <sz val="9"/>
            <color indexed="81"/>
            <rFont val="ＭＳ Ｐゴシック"/>
            <family val="3"/>
            <charset val="128"/>
          </rPr>
          <t>氏名を入力すると
自動で付番されます</t>
        </r>
      </text>
    </comment>
    <comment ref="D3" authorId="1" shapeId="0">
      <text>
        <r>
          <rPr>
            <sz val="9"/>
            <color indexed="81"/>
            <rFont val="ＭＳ Ｐゴシック"/>
            <family val="3"/>
            <charset val="128"/>
          </rPr>
          <t>姓と名の間に
半角スペースを挿入</t>
        </r>
      </text>
    </comment>
    <comment ref="E3" authorId="1" shapeId="0">
      <text>
        <r>
          <rPr>
            <sz val="9"/>
            <color indexed="81"/>
            <rFont val="ＭＳ Ｐゴシック"/>
            <family val="3"/>
            <charset val="128"/>
          </rPr>
          <t>半角カタカナで入力
姓と名の間半角スペースを挿入</t>
        </r>
      </text>
    </comment>
    <comment ref="G3" authorId="2" shapeId="0">
      <text>
        <r>
          <rPr>
            <sz val="9"/>
            <color indexed="81"/>
            <rFont val="ＭＳ Ｐゴシック"/>
            <family val="3"/>
            <charset val="128"/>
          </rPr>
          <t xml:space="preserve">学年を選択
</t>
        </r>
      </text>
    </comment>
    <comment ref="H3" authorId="2" shapeId="0">
      <text>
        <r>
          <rPr>
            <sz val="9"/>
            <color indexed="81"/>
            <rFont val="ＭＳ Ｐゴシック"/>
            <family val="3"/>
            <charset val="128"/>
          </rPr>
          <t>男女別を選択</t>
        </r>
      </text>
    </comment>
    <comment ref="I3" authorId="2" shapeId="0">
      <text>
        <r>
          <rPr>
            <sz val="9"/>
            <color indexed="81"/>
            <rFont val="ＭＳ Ｐゴシック"/>
            <family val="3"/>
            <charset val="128"/>
          </rPr>
          <t>健康状態を選択</t>
        </r>
      </text>
    </comment>
    <comment ref="J3" authorId="2" shapeId="0">
      <text>
        <r>
          <rPr>
            <sz val="9"/>
            <color indexed="81"/>
            <rFont val="ＭＳ Ｐゴシック"/>
            <family val="3"/>
            <charset val="128"/>
          </rPr>
          <t xml:space="preserve">種目を選択
</t>
        </r>
      </text>
    </comment>
    <comment ref="K3" authorId="0" shapeId="0">
      <text>
        <r>
          <rPr>
            <sz val="9"/>
            <color indexed="81"/>
            <rFont val="ＭＳ Ｐゴシック"/>
            <family val="3"/>
            <charset val="128"/>
          </rPr>
          <t>トラックは1/100，フィールドは㎝単位
（例）12秒00→1200　　9分30秒00→93000　　5m00→500</t>
        </r>
      </text>
    </comment>
    <comment ref="L3" authorId="2" shapeId="0">
      <text>
        <r>
          <rPr>
            <sz val="9"/>
            <color indexed="81"/>
            <rFont val="ＭＳ Ｐゴシック"/>
            <family val="3"/>
            <charset val="128"/>
          </rPr>
          <t>種目を選択</t>
        </r>
      </text>
    </comment>
    <comment ref="M3" authorId="1" shapeId="0">
      <text>
        <r>
          <rPr>
            <sz val="9"/>
            <color indexed="81"/>
            <rFont val="ＭＳ Ｐゴシック"/>
            <family val="3"/>
            <charset val="128"/>
          </rPr>
          <t>トラックは1/100，フィールドは㎝単位
（例）12秒00→1200　　9分30秒00→93000　　5m00→500</t>
        </r>
      </text>
    </comment>
    <comment ref="N3" authorId="2" shapeId="0">
      <text>
        <r>
          <rPr>
            <sz val="9"/>
            <color indexed="81"/>
            <rFont val="ＭＳ Ｐゴシック"/>
            <family val="3"/>
            <charset val="128"/>
          </rPr>
          <t xml:space="preserve">出場者は
○を選択
</t>
        </r>
      </text>
    </comment>
    <comment ref="P3" authorId="2" shapeId="0">
      <text>
        <r>
          <rPr>
            <sz val="9"/>
            <color indexed="81"/>
            <rFont val="ＭＳ Ｐゴシック"/>
            <family val="3"/>
            <charset val="128"/>
          </rPr>
          <t>種目を選択</t>
        </r>
      </text>
    </comment>
    <comment ref="Q3" authorId="1" shapeId="0">
      <text>
        <r>
          <rPr>
            <sz val="9"/>
            <color indexed="81"/>
            <rFont val="ＭＳ Ｐゴシック"/>
            <family val="3"/>
            <charset val="128"/>
          </rPr>
          <t>トラックは 1/100 まで
フィールドの単位は㎝（例）11秒00→1100
　　9分30秒00→93000
　　5m00→500</t>
        </r>
      </text>
    </comment>
    <comment ref="R3" authorId="2" shapeId="0">
      <text>
        <r>
          <rPr>
            <sz val="9"/>
            <color indexed="81"/>
            <rFont val="ＭＳ Ｐゴシック"/>
            <family val="3"/>
            <charset val="128"/>
          </rPr>
          <t>種目を選択</t>
        </r>
      </text>
    </comment>
    <comment ref="S3" authorId="1" shapeId="0">
      <text>
        <r>
          <rPr>
            <sz val="9"/>
            <color indexed="81"/>
            <rFont val="ＭＳ Ｐゴシック"/>
            <family val="3"/>
            <charset val="128"/>
          </rPr>
          <t>トラックは 1/100 まで
フィールドの単位は㎝（例）11秒00→1100
　　9分30秒00→93000
　　5m00→500</t>
        </r>
      </text>
    </comment>
    <comment ref="T3" authorId="2" shapeId="0">
      <text>
        <r>
          <rPr>
            <sz val="9"/>
            <color indexed="81"/>
            <rFont val="ＭＳ Ｐゴシック"/>
            <family val="3"/>
            <charset val="128"/>
          </rPr>
          <t>出場学生で監督，コーチ，チーフマネージャーを兼ねる場合に選択</t>
        </r>
      </text>
    </comment>
    <comment ref="D4" authorId="1" shapeId="0">
      <text>
        <r>
          <rPr>
            <sz val="9"/>
            <color indexed="81"/>
            <rFont val="ＭＳ Ｐゴシック"/>
            <family val="3"/>
            <charset val="128"/>
          </rPr>
          <t>姓と名の間に
半角スペース
を挿入して下さい</t>
        </r>
      </text>
    </comment>
    <comment ref="G4" authorId="2" shapeId="0">
      <text>
        <r>
          <rPr>
            <sz val="9"/>
            <color indexed="81"/>
            <rFont val="ＭＳ Ｐゴシック"/>
            <family val="3"/>
            <charset val="128"/>
          </rPr>
          <t xml:space="preserve">半角数字を入力
</t>
        </r>
      </text>
    </comment>
    <comment ref="I4" authorId="2" shapeId="0">
      <text>
        <r>
          <rPr>
            <sz val="9"/>
            <color indexed="81"/>
            <rFont val="ＭＳ Ｐゴシック"/>
            <family val="3"/>
            <charset val="128"/>
          </rPr>
          <t>健康状態を選択</t>
        </r>
      </text>
    </comment>
    <comment ref="J4" authorId="2" shapeId="0">
      <text>
        <r>
          <rPr>
            <sz val="9"/>
            <color indexed="81"/>
            <rFont val="ＭＳ Ｐゴシック"/>
            <family val="3"/>
            <charset val="128"/>
          </rPr>
          <t xml:space="preserve">種目を選択
</t>
        </r>
      </text>
    </comment>
    <comment ref="K4" authorId="1" shapeId="0">
      <text>
        <r>
          <rPr>
            <sz val="9"/>
            <color indexed="81"/>
            <rFont val="ＭＳ Ｐゴシック"/>
            <family val="3"/>
            <charset val="128"/>
          </rPr>
          <t>トラックは 1/100 まで
フィールドの単位は㎝（例）11秒00→1100
　　9分30秒00→93000
　　5m00→500</t>
        </r>
      </text>
    </comment>
    <comment ref="L4" authorId="2" shapeId="0">
      <text>
        <r>
          <rPr>
            <sz val="9"/>
            <color indexed="81"/>
            <rFont val="ＭＳ Ｐゴシック"/>
            <family val="3"/>
            <charset val="128"/>
          </rPr>
          <t>種目を選択</t>
        </r>
      </text>
    </comment>
    <comment ref="M4" authorId="1" shapeId="0">
      <text>
        <r>
          <rPr>
            <sz val="9"/>
            <color indexed="81"/>
            <rFont val="ＭＳ Ｐゴシック"/>
            <family val="3"/>
            <charset val="128"/>
          </rPr>
          <t>トラックは 1/100 まで
フィールドの単位は㎝（例）11秒00→1100
　　9分30秒00→93000
　　5m00→500</t>
        </r>
      </text>
    </comment>
    <comment ref="P4" authorId="2" shapeId="0">
      <text>
        <r>
          <rPr>
            <sz val="9"/>
            <color indexed="81"/>
            <rFont val="ＭＳ Ｐゴシック"/>
            <family val="3"/>
            <charset val="128"/>
          </rPr>
          <t>種目を選択</t>
        </r>
      </text>
    </comment>
    <comment ref="Q4" authorId="1" shapeId="0">
      <text>
        <r>
          <rPr>
            <sz val="9"/>
            <color indexed="81"/>
            <rFont val="ＭＳ Ｐゴシック"/>
            <family val="3"/>
            <charset val="128"/>
          </rPr>
          <t>トラックは 1/100 まで
フィールドの単位は㎝（例）11秒00→1100
　　9分30秒00→93000
　　5m00→500</t>
        </r>
      </text>
    </comment>
    <comment ref="R4" authorId="2" shapeId="0">
      <text>
        <r>
          <rPr>
            <sz val="9"/>
            <color indexed="81"/>
            <rFont val="ＭＳ Ｐゴシック"/>
            <family val="3"/>
            <charset val="128"/>
          </rPr>
          <t>種目を選択</t>
        </r>
      </text>
    </comment>
    <comment ref="S4" authorId="1" shapeId="0">
      <text>
        <r>
          <rPr>
            <sz val="9"/>
            <color indexed="81"/>
            <rFont val="ＭＳ Ｐゴシック"/>
            <family val="3"/>
            <charset val="128"/>
          </rPr>
          <t>トラックは 1/100 まで
フィールドの単位は㎝（例）11秒00→1100
　　9分30秒00→93000
　　5m00→500</t>
        </r>
      </text>
    </comment>
    <comment ref="T4" authorId="2" shapeId="0">
      <text>
        <r>
          <rPr>
            <sz val="9"/>
            <color indexed="81"/>
            <rFont val="ＭＳ Ｐゴシック"/>
            <family val="3"/>
            <charset val="128"/>
          </rPr>
          <t>出場学生で監督，コーチ，チーフマネージャーを兼ねる場合に選択</t>
        </r>
      </text>
    </comment>
    <comment ref="D5" authorId="1" shapeId="0">
      <text>
        <r>
          <rPr>
            <sz val="9"/>
            <color indexed="81"/>
            <rFont val="ＭＳ Ｐゴシック"/>
            <family val="3"/>
            <charset val="128"/>
          </rPr>
          <t>姓と名の間に
半角スペース
を挿入して下さい</t>
        </r>
      </text>
    </comment>
    <comment ref="G5" authorId="2" shapeId="0">
      <text>
        <r>
          <rPr>
            <sz val="9"/>
            <color indexed="81"/>
            <rFont val="ＭＳ Ｐゴシック"/>
            <family val="3"/>
            <charset val="128"/>
          </rPr>
          <t xml:space="preserve">半角数字を入力
</t>
        </r>
      </text>
    </comment>
    <comment ref="I5" authorId="2" shapeId="0">
      <text>
        <r>
          <rPr>
            <sz val="9"/>
            <color indexed="81"/>
            <rFont val="ＭＳ Ｐゴシック"/>
            <family val="3"/>
            <charset val="128"/>
          </rPr>
          <t>健康状態を選択</t>
        </r>
      </text>
    </comment>
    <comment ref="J5" authorId="2" shapeId="0">
      <text>
        <r>
          <rPr>
            <sz val="9"/>
            <color indexed="81"/>
            <rFont val="ＭＳ Ｐゴシック"/>
            <family val="3"/>
            <charset val="128"/>
          </rPr>
          <t xml:space="preserve">種目を選択
</t>
        </r>
      </text>
    </comment>
    <comment ref="K5" authorId="1" shapeId="0">
      <text>
        <r>
          <rPr>
            <sz val="9"/>
            <color indexed="81"/>
            <rFont val="ＭＳ Ｐゴシック"/>
            <family val="3"/>
            <charset val="128"/>
          </rPr>
          <t>トラックは 1/100 まで
フィールドの単位は㎝（例）11秒00→1100
　　9分30秒00→93000
　　5m00→500</t>
        </r>
      </text>
    </comment>
    <comment ref="L5" authorId="2" shapeId="0">
      <text>
        <r>
          <rPr>
            <sz val="9"/>
            <color indexed="81"/>
            <rFont val="ＭＳ Ｐゴシック"/>
            <family val="3"/>
            <charset val="128"/>
          </rPr>
          <t>種目を選択</t>
        </r>
      </text>
    </comment>
    <comment ref="M5" authorId="1" shapeId="0">
      <text>
        <r>
          <rPr>
            <sz val="9"/>
            <color indexed="81"/>
            <rFont val="ＭＳ Ｐゴシック"/>
            <family val="3"/>
            <charset val="128"/>
          </rPr>
          <t>トラックは 1/100 まで
フィールドの単位は㎝（例）11秒00→1100
　　9分30秒00→93000
　　5m00→500</t>
        </r>
      </text>
    </comment>
    <comment ref="P5" authorId="2" shapeId="0">
      <text>
        <r>
          <rPr>
            <sz val="9"/>
            <color indexed="81"/>
            <rFont val="ＭＳ Ｐゴシック"/>
            <family val="3"/>
            <charset val="128"/>
          </rPr>
          <t>種目を選択</t>
        </r>
      </text>
    </comment>
    <comment ref="Q5" authorId="1" shapeId="0">
      <text>
        <r>
          <rPr>
            <sz val="9"/>
            <color indexed="81"/>
            <rFont val="ＭＳ Ｐゴシック"/>
            <family val="3"/>
            <charset val="128"/>
          </rPr>
          <t>トラックは 1/100 まで
フィールドの単位は㎝（例）11秒00→1100
　　9分30秒00→93000
　　5m00→500</t>
        </r>
      </text>
    </comment>
    <comment ref="R5" authorId="2" shapeId="0">
      <text>
        <r>
          <rPr>
            <sz val="9"/>
            <color indexed="81"/>
            <rFont val="ＭＳ Ｐゴシック"/>
            <family val="3"/>
            <charset val="128"/>
          </rPr>
          <t>種目を選択</t>
        </r>
      </text>
    </comment>
    <comment ref="S5" authorId="1" shapeId="0">
      <text>
        <r>
          <rPr>
            <sz val="9"/>
            <color indexed="81"/>
            <rFont val="ＭＳ Ｐゴシック"/>
            <family val="3"/>
            <charset val="128"/>
          </rPr>
          <t>トラックは 1/100 まで
フィールドの単位は㎝（例）11秒00→1100
　　9分30秒00→93000
　　5m00→500</t>
        </r>
      </text>
    </comment>
    <comment ref="T5" authorId="2" shapeId="0">
      <text>
        <r>
          <rPr>
            <sz val="9"/>
            <color indexed="81"/>
            <rFont val="ＭＳ Ｐゴシック"/>
            <family val="3"/>
            <charset val="128"/>
          </rPr>
          <t>出場学生で監督，コーチ，チーフマネージャーを兼ねる場合に選択</t>
        </r>
      </text>
    </comment>
    <comment ref="D6" authorId="1" shapeId="0">
      <text>
        <r>
          <rPr>
            <sz val="9"/>
            <color indexed="81"/>
            <rFont val="ＭＳ Ｐゴシック"/>
            <family val="3"/>
            <charset val="128"/>
          </rPr>
          <t>姓と名の間に
半角スペース
を挿入して下さい</t>
        </r>
      </text>
    </comment>
    <comment ref="G6" authorId="2" shapeId="0">
      <text>
        <r>
          <rPr>
            <sz val="9"/>
            <color indexed="81"/>
            <rFont val="ＭＳ Ｐゴシック"/>
            <family val="3"/>
            <charset val="128"/>
          </rPr>
          <t xml:space="preserve">半角数字を入力
</t>
        </r>
      </text>
    </comment>
    <comment ref="I6" authorId="2" shapeId="0">
      <text>
        <r>
          <rPr>
            <sz val="9"/>
            <color indexed="81"/>
            <rFont val="ＭＳ Ｐゴシック"/>
            <family val="3"/>
            <charset val="128"/>
          </rPr>
          <t>健康状態を選択</t>
        </r>
      </text>
    </comment>
    <comment ref="J6" authorId="2" shapeId="0">
      <text>
        <r>
          <rPr>
            <sz val="9"/>
            <color indexed="81"/>
            <rFont val="ＭＳ Ｐゴシック"/>
            <family val="3"/>
            <charset val="128"/>
          </rPr>
          <t xml:space="preserve">種目を選択
</t>
        </r>
      </text>
    </comment>
    <comment ref="K6" authorId="1" shapeId="0">
      <text>
        <r>
          <rPr>
            <sz val="9"/>
            <color indexed="81"/>
            <rFont val="ＭＳ Ｐゴシック"/>
            <family val="3"/>
            <charset val="128"/>
          </rPr>
          <t>トラックは 1/100 まで
フィールドの単位は㎝（例）11秒00→1100
　　9分30秒00→93000
　　5m00→500</t>
        </r>
      </text>
    </comment>
    <comment ref="L6" authorId="2" shapeId="0">
      <text>
        <r>
          <rPr>
            <sz val="9"/>
            <color indexed="81"/>
            <rFont val="ＭＳ Ｐゴシック"/>
            <family val="3"/>
            <charset val="128"/>
          </rPr>
          <t>種目を選択</t>
        </r>
      </text>
    </comment>
    <comment ref="M6" authorId="1" shapeId="0">
      <text>
        <r>
          <rPr>
            <sz val="9"/>
            <color indexed="81"/>
            <rFont val="ＭＳ Ｐゴシック"/>
            <family val="3"/>
            <charset val="128"/>
          </rPr>
          <t>トラックは 1/100 まで
フィールドの単位は㎝（例）11秒00→1100
　　9分30秒00→93000
　　5m00→500</t>
        </r>
      </text>
    </comment>
    <comment ref="P6" authorId="2" shapeId="0">
      <text>
        <r>
          <rPr>
            <sz val="9"/>
            <color indexed="81"/>
            <rFont val="ＭＳ Ｐゴシック"/>
            <family val="3"/>
            <charset val="128"/>
          </rPr>
          <t>種目を選択</t>
        </r>
      </text>
    </comment>
    <comment ref="Q6" authorId="1" shapeId="0">
      <text>
        <r>
          <rPr>
            <sz val="9"/>
            <color indexed="81"/>
            <rFont val="ＭＳ Ｐゴシック"/>
            <family val="3"/>
            <charset val="128"/>
          </rPr>
          <t>トラックは 1/100 まで
フィールドの単位は㎝（例）11秒00→1100
　　9分30秒00→93000
　　5m00→500</t>
        </r>
      </text>
    </comment>
    <comment ref="R6" authorId="2" shapeId="0">
      <text>
        <r>
          <rPr>
            <sz val="9"/>
            <color indexed="81"/>
            <rFont val="ＭＳ Ｐゴシック"/>
            <family val="3"/>
            <charset val="128"/>
          </rPr>
          <t>種目を選択</t>
        </r>
      </text>
    </comment>
    <comment ref="S6" authorId="1" shapeId="0">
      <text>
        <r>
          <rPr>
            <sz val="9"/>
            <color indexed="81"/>
            <rFont val="ＭＳ Ｐゴシック"/>
            <family val="3"/>
            <charset val="128"/>
          </rPr>
          <t>トラックは 1/100 まで
フィールドの単位は㎝（例）11秒00→1100
　　9分30秒00→93000
　　5m00→500</t>
        </r>
      </text>
    </comment>
    <comment ref="T6" authorId="2" shapeId="0">
      <text>
        <r>
          <rPr>
            <sz val="9"/>
            <color indexed="81"/>
            <rFont val="ＭＳ Ｐゴシック"/>
            <family val="3"/>
            <charset val="128"/>
          </rPr>
          <t>出場学生で監督，コーチ，チーフマネージャーを兼ねる場合に選択</t>
        </r>
      </text>
    </comment>
    <comment ref="D7" authorId="1" shapeId="0">
      <text>
        <r>
          <rPr>
            <sz val="9"/>
            <color indexed="81"/>
            <rFont val="ＭＳ Ｐゴシック"/>
            <family val="3"/>
            <charset val="128"/>
          </rPr>
          <t>姓と名の間に
半角スペース
を挿入して下さい</t>
        </r>
      </text>
    </comment>
    <comment ref="G7" authorId="2" shapeId="0">
      <text>
        <r>
          <rPr>
            <sz val="9"/>
            <color indexed="81"/>
            <rFont val="ＭＳ Ｐゴシック"/>
            <family val="3"/>
            <charset val="128"/>
          </rPr>
          <t xml:space="preserve">半角数字を入力
</t>
        </r>
      </text>
    </comment>
    <comment ref="I7" authorId="2" shapeId="0">
      <text>
        <r>
          <rPr>
            <sz val="9"/>
            <color indexed="81"/>
            <rFont val="ＭＳ Ｐゴシック"/>
            <family val="3"/>
            <charset val="128"/>
          </rPr>
          <t>健康状態を選択</t>
        </r>
      </text>
    </comment>
    <comment ref="J7" authorId="2" shapeId="0">
      <text>
        <r>
          <rPr>
            <sz val="9"/>
            <color indexed="81"/>
            <rFont val="ＭＳ Ｐゴシック"/>
            <family val="3"/>
            <charset val="128"/>
          </rPr>
          <t xml:space="preserve">種目を選択
</t>
        </r>
      </text>
    </comment>
    <comment ref="K7" authorId="1" shapeId="0">
      <text>
        <r>
          <rPr>
            <sz val="9"/>
            <color indexed="81"/>
            <rFont val="ＭＳ Ｐゴシック"/>
            <family val="3"/>
            <charset val="128"/>
          </rPr>
          <t>トラックは 1/100 まで
フィールドの単位は㎝（例）11秒00→1100
　　9分30秒00→93000
　　5m00→500</t>
        </r>
      </text>
    </comment>
    <comment ref="L7" authorId="2" shapeId="0">
      <text>
        <r>
          <rPr>
            <sz val="9"/>
            <color indexed="81"/>
            <rFont val="ＭＳ Ｐゴシック"/>
            <family val="3"/>
            <charset val="128"/>
          </rPr>
          <t>種目を選択</t>
        </r>
      </text>
    </comment>
    <comment ref="M7" authorId="1" shapeId="0">
      <text>
        <r>
          <rPr>
            <sz val="9"/>
            <color indexed="81"/>
            <rFont val="ＭＳ Ｐゴシック"/>
            <family val="3"/>
            <charset val="128"/>
          </rPr>
          <t>トラックは 1/100 まで
フィールドの単位は㎝（例）11秒00→1100
　　9分30秒00→93000
　　5m00→500</t>
        </r>
      </text>
    </comment>
    <comment ref="P7" authorId="2" shapeId="0">
      <text>
        <r>
          <rPr>
            <sz val="9"/>
            <color indexed="81"/>
            <rFont val="ＭＳ Ｐゴシック"/>
            <family val="3"/>
            <charset val="128"/>
          </rPr>
          <t>種目を選択</t>
        </r>
      </text>
    </comment>
    <comment ref="Q7" authorId="1" shapeId="0">
      <text>
        <r>
          <rPr>
            <sz val="9"/>
            <color indexed="81"/>
            <rFont val="ＭＳ Ｐゴシック"/>
            <family val="3"/>
            <charset val="128"/>
          </rPr>
          <t>トラックは 1/100 まで
フィールドの単位は㎝（例）11秒00→1100
　　9分30秒00→93000
　　5m00→500</t>
        </r>
      </text>
    </comment>
    <comment ref="R7" authorId="2" shapeId="0">
      <text>
        <r>
          <rPr>
            <sz val="9"/>
            <color indexed="81"/>
            <rFont val="ＭＳ Ｐゴシック"/>
            <family val="3"/>
            <charset val="128"/>
          </rPr>
          <t>種目を選択</t>
        </r>
      </text>
    </comment>
    <comment ref="S7" authorId="1" shapeId="0">
      <text>
        <r>
          <rPr>
            <sz val="9"/>
            <color indexed="81"/>
            <rFont val="ＭＳ Ｐゴシック"/>
            <family val="3"/>
            <charset val="128"/>
          </rPr>
          <t>トラックは 1/100 まで
フィールドの単位は㎝（例）11秒00→1100
　　9分30秒00→93000
　　5m00→500</t>
        </r>
      </text>
    </comment>
    <comment ref="T7" authorId="2" shapeId="0">
      <text>
        <r>
          <rPr>
            <sz val="9"/>
            <color indexed="81"/>
            <rFont val="ＭＳ Ｐゴシック"/>
            <family val="3"/>
            <charset val="128"/>
          </rPr>
          <t>出場学生で監督，コーチ，チーフマネージャーを兼ねる場合に選択</t>
        </r>
      </text>
    </comment>
    <comment ref="D8" authorId="1" shapeId="0">
      <text>
        <r>
          <rPr>
            <sz val="9"/>
            <color indexed="81"/>
            <rFont val="ＭＳ Ｐゴシック"/>
            <family val="3"/>
            <charset val="128"/>
          </rPr>
          <t>姓と名の間に
半角スペース
を挿入して下さい</t>
        </r>
      </text>
    </comment>
    <comment ref="G8" authorId="2" shapeId="0">
      <text>
        <r>
          <rPr>
            <sz val="9"/>
            <color indexed="81"/>
            <rFont val="ＭＳ Ｐゴシック"/>
            <family val="3"/>
            <charset val="128"/>
          </rPr>
          <t xml:space="preserve">半角数字を入力
</t>
        </r>
      </text>
    </comment>
    <comment ref="I8" authorId="2" shapeId="0">
      <text>
        <r>
          <rPr>
            <sz val="9"/>
            <color indexed="81"/>
            <rFont val="ＭＳ Ｐゴシック"/>
            <family val="3"/>
            <charset val="128"/>
          </rPr>
          <t>健康状態を選択</t>
        </r>
      </text>
    </comment>
    <comment ref="J8" authorId="2" shapeId="0">
      <text>
        <r>
          <rPr>
            <sz val="9"/>
            <color indexed="81"/>
            <rFont val="ＭＳ Ｐゴシック"/>
            <family val="3"/>
            <charset val="128"/>
          </rPr>
          <t xml:space="preserve">種目を選択
</t>
        </r>
      </text>
    </comment>
    <comment ref="K8" authorId="1" shapeId="0">
      <text>
        <r>
          <rPr>
            <sz val="9"/>
            <color indexed="81"/>
            <rFont val="ＭＳ Ｐゴシック"/>
            <family val="3"/>
            <charset val="128"/>
          </rPr>
          <t>トラックは 1/100 まで
フィールドの単位は㎝（例）11秒00→1100
　　9分30秒00→93000
　　5m00→500</t>
        </r>
      </text>
    </comment>
    <comment ref="L8" authorId="2" shapeId="0">
      <text>
        <r>
          <rPr>
            <sz val="9"/>
            <color indexed="81"/>
            <rFont val="ＭＳ Ｐゴシック"/>
            <family val="3"/>
            <charset val="128"/>
          </rPr>
          <t>種目を選択</t>
        </r>
      </text>
    </comment>
    <comment ref="M8" authorId="1" shapeId="0">
      <text>
        <r>
          <rPr>
            <sz val="9"/>
            <color indexed="81"/>
            <rFont val="ＭＳ Ｐゴシック"/>
            <family val="3"/>
            <charset val="128"/>
          </rPr>
          <t>トラックは 1/100 まで
フィールドの単位は㎝（例）11秒00→1100
　　9分30秒00→93000
　　5m00→500</t>
        </r>
      </text>
    </comment>
    <comment ref="P8" authorId="2" shapeId="0">
      <text>
        <r>
          <rPr>
            <sz val="9"/>
            <color indexed="81"/>
            <rFont val="ＭＳ Ｐゴシック"/>
            <family val="3"/>
            <charset val="128"/>
          </rPr>
          <t>種目を選択</t>
        </r>
      </text>
    </comment>
    <comment ref="Q8" authorId="1" shapeId="0">
      <text>
        <r>
          <rPr>
            <sz val="9"/>
            <color indexed="81"/>
            <rFont val="ＭＳ Ｐゴシック"/>
            <family val="3"/>
            <charset val="128"/>
          </rPr>
          <t>トラックは 1/100 まで
フィールドの単位は㎝（例）11秒00→1100
　　9分30秒00→93000
　　5m00→500</t>
        </r>
      </text>
    </comment>
    <comment ref="R8" authorId="2" shapeId="0">
      <text>
        <r>
          <rPr>
            <sz val="9"/>
            <color indexed="81"/>
            <rFont val="ＭＳ Ｐゴシック"/>
            <family val="3"/>
            <charset val="128"/>
          </rPr>
          <t>種目を選択</t>
        </r>
      </text>
    </comment>
    <comment ref="S8" authorId="1" shapeId="0">
      <text>
        <r>
          <rPr>
            <sz val="9"/>
            <color indexed="81"/>
            <rFont val="ＭＳ Ｐゴシック"/>
            <family val="3"/>
            <charset val="128"/>
          </rPr>
          <t>トラックは 1/100 まで
フィールドの単位は㎝（例）11秒00→1100
　　9分30秒00→93000
　　5m00→500</t>
        </r>
      </text>
    </comment>
    <comment ref="T8" authorId="2" shapeId="0">
      <text>
        <r>
          <rPr>
            <sz val="9"/>
            <color indexed="81"/>
            <rFont val="ＭＳ Ｐゴシック"/>
            <family val="3"/>
            <charset val="128"/>
          </rPr>
          <t>出場学生で監督，コーチ，チーフマネージャーを兼ねる場合に選択</t>
        </r>
      </text>
    </comment>
    <comment ref="D9" authorId="1" shapeId="0">
      <text>
        <r>
          <rPr>
            <sz val="9"/>
            <color indexed="81"/>
            <rFont val="ＭＳ Ｐゴシック"/>
            <family val="3"/>
            <charset val="128"/>
          </rPr>
          <t>姓と名の間に
半角スペース
を挿入して下さい</t>
        </r>
      </text>
    </comment>
    <comment ref="G9" authorId="2" shapeId="0">
      <text>
        <r>
          <rPr>
            <sz val="9"/>
            <color indexed="81"/>
            <rFont val="ＭＳ Ｐゴシック"/>
            <family val="3"/>
            <charset val="128"/>
          </rPr>
          <t xml:space="preserve">半角数字を入力
</t>
        </r>
      </text>
    </comment>
    <comment ref="I9" authorId="2" shapeId="0">
      <text>
        <r>
          <rPr>
            <sz val="9"/>
            <color indexed="81"/>
            <rFont val="ＭＳ Ｐゴシック"/>
            <family val="3"/>
            <charset val="128"/>
          </rPr>
          <t>健康状態を選択</t>
        </r>
      </text>
    </comment>
    <comment ref="J9" authorId="2" shapeId="0">
      <text>
        <r>
          <rPr>
            <sz val="9"/>
            <color indexed="81"/>
            <rFont val="ＭＳ Ｐゴシック"/>
            <family val="3"/>
            <charset val="128"/>
          </rPr>
          <t xml:space="preserve">種目を選択
</t>
        </r>
      </text>
    </comment>
    <comment ref="K9" authorId="1" shapeId="0">
      <text>
        <r>
          <rPr>
            <sz val="9"/>
            <color indexed="81"/>
            <rFont val="ＭＳ Ｐゴシック"/>
            <family val="3"/>
            <charset val="128"/>
          </rPr>
          <t>トラックは 1/100 まで
フィールドの単位は㎝（例）11秒00→1100
　　9分30秒00→93000
　　5m00→500</t>
        </r>
      </text>
    </comment>
    <comment ref="L9" authorId="2" shapeId="0">
      <text>
        <r>
          <rPr>
            <sz val="9"/>
            <color indexed="81"/>
            <rFont val="ＭＳ Ｐゴシック"/>
            <family val="3"/>
            <charset val="128"/>
          </rPr>
          <t>種目を選択</t>
        </r>
      </text>
    </comment>
    <comment ref="M9" authorId="1" shapeId="0">
      <text>
        <r>
          <rPr>
            <sz val="9"/>
            <color indexed="81"/>
            <rFont val="ＭＳ Ｐゴシック"/>
            <family val="3"/>
            <charset val="128"/>
          </rPr>
          <t>トラックは 1/100 まで
フィールドの単位は㎝（例）11秒00→1100
　　9分30秒00→93000
　　5m00→500</t>
        </r>
      </text>
    </comment>
    <comment ref="P9" authorId="2" shapeId="0">
      <text>
        <r>
          <rPr>
            <sz val="9"/>
            <color indexed="81"/>
            <rFont val="ＭＳ Ｐゴシック"/>
            <family val="3"/>
            <charset val="128"/>
          </rPr>
          <t>種目を選択</t>
        </r>
      </text>
    </comment>
    <comment ref="Q9" authorId="1" shapeId="0">
      <text>
        <r>
          <rPr>
            <sz val="9"/>
            <color indexed="81"/>
            <rFont val="ＭＳ Ｐゴシック"/>
            <family val="3"/>
            <charset val="128"/>
          </rPr>
          <t>トラックは 1/100 まで
フィールドの単位は㎝（例）11秒00→1100
　　9分30秒00→93000
　　5m00→500</t>
        </r>
      </text>
    </comment>
    <comment ref="R9" authorId="2" shapeId="0">
      <text>
        <r>
          <rPr>
            <sz val="9"/>
            <color indexed="81"/>
            <rFont val="ＭＳ Ｐゴシック"/>
            <family val="3"/>
            <charset val="128"/>
          </rPr>
          <t>種目を選択</t>
        </r>
      </text>
    </comment>
    <comment ref="S9" authorId="1" shapeId="0">
      <text>
        <r>
          <rPr>
            <sz val="9"/>
            <color indexed="81"/>
            <rFont val="ＭＳ Ｐゴシック"/>
            <family val="3"/>
            <charset val="128"/>
          </rPr>
          <t>トラックは 1/100 まで
フィールドの単位は㎝（例）11秒00→1100
　　9分30秒00→93000
　　5m00→500</t>
        </r>
      </text>
    </comment>
    <comment ref="T9" authorId="2" shapeId="0">
      <text>
        <r>
          <rPr>
            <sz val="9"/>
            <color indexed="81"/>
            <rFont val="ＭＳ Ｐゴシック"/>
            <family val="3"/>
            <charset val="128"/>
          </rPr>
          <t>出場学生で監督，コーチ，チーフマネージャーを兼ねる場合に選択</t>
        </r>
      </text>
    </comment>
    <comment ref="D10" authorId="1" shapeId="0">
      <text>
        <r>
          <rPr>
            <sz val="9"/>
            <color indexed="81"/>
            <rFont val="ＭＳ Ｐゴシック"/>
            <family val="3"/>
            <charset val="128"/>
          </rPr>
          <t>姓と名の間に
半角スペース
を挿入して下さい</t>
        </r>
      </text>
    </comment>
    <comment ref="G10" authorId="2" shapeId="0">
      <text>
        <r>
          <rPr>
            <sz val="9"/>
            <color indexed="81"/>
            <rFont val="ＭＳ Ｐゴシック"/>
            <family val="3"/>
            <charset val="128"/>
          </rPr>
          <t xml:space="preserve">半角数字を入力
</t>
        </r>
      </text>
    </comment>
    <comment ref="I10" authorId="2" shapeId="0">
      <text>
        <r>
          <rPr>
            <sz val="9"/>
            <color indexed="81"/>
            <rFont val="ＭＳ Ｐゴシック"/>
            <family val="3"/>
            <charset val="128"/>
          </rPr>
          <t>健康状態を選択</t>
        </r>
      </text>
    </comment>
    <comment ref="J10" authorId="2" shapeId="0">
      <text>
        <r>
          <rPr>
            <sz val="9"/>
            <color indexed="81"/>
            <rFont val="ＭＳ Ｐゴシック"/>
            <family val="3"/>
            <charset val="128"/>
          </rPr>
          <t xml:space="preserve">種目を選択
</t>
        </r>
      </text>
    </comment>
    <comment ref="K10" authorId="1" shapeId="0">
      <text>
        <r>
          <rPr>
            <sz val="9"/>
            <color indexed="81"/>
            <rFont val="ＭＳ Ｐゴシック"/>
            <family val="3"/>
            <charset val="128"/>
          </rPr>
          <t>トラックは 1/100 まで
フィールドの単位は㎝（例）11秒00→1100
　　9分30秒00→93000
　　5m00→500</t>
        </r>
      </text>
    </comment>
    <comment ref="L10" authorId="2" shapeId="0">
      <text>
        <r>
          <rPr>
            <sz val="9"/>
            <color indexed="81"/>
            <rFont val="ＭＳ Ｐゴシック"/>
            <family val="3"/>
            <charset val="128"/>
          </rPr>
          <t>種目を選択</t>
        </r>
      </text>
    </comment>
    <comment ref="M10" authorId="1" shapeId="0">
      <text>
        <r>
          <rPr>
            <sz val="9"/>
            <color indexed="81"/>
            <rFont val="ＭＳ Ｐゴシック"/>
            <family val="3"/>
            <charset val="128"/>
          </rPr>
          <t>トラックは 1/100 まで
フィールドの単位は㎝（例）11秒00→1100
　　9分30秒00→93000
　　5m00→500</t>
        </r>
      </text>
    </comment>
    <comment ref="P10" authorId="2" shapeId="0">
      <text>
        <r>
          <rPr>
            <sz val="9"/>
            <color indexed="81"/>
            <rFont val="ＭＳ Ｐゴシック"/>
            <family val="3"/>
            <charset val="128"/>
          </rPr>
          <t>種目を選択</t>
        </r>
      </text>
    </comment>
    <comment ref="Q10" authorId="1" shapeId="0">
      <text>
        <r>
          <rPr>
            <sz val="9"/>
            <color indexed="81"/>
            <rFont val="ＭＳ Ｐゴシック"/>
            <family val="3"/>
            <charset val="128"/>
          </rPr>
          <t>トラックは 1/100 まで
フィールドの単位は㎝（例）11秒00→1100
　　9分30秒00→93000
　　5m00→500</t>
        </r>
      </text>
    </comment>
    <comment ref="R10" authorId="2" shapeId="0">
      <text>
        <r>
          <rPr>
            <sz val="9"/>
            <color indexed="81"/>
            <rFont val="ＭＳ Ｐゴシック"/>
            <family val="3"/>
            <charset val="128"/>
          </rPr>
          <t>種目を選択</t>
        </r>
      </text>
    </comment>
    <comment ref="S10" authorId="1" shapeId="0">
      <text>
        <r>
          <rPr>
            <sz val="9"/>
            <color indexed="81"/>
            <rFont val="ＭＳ Ｐゴシック"/>
            <family val="3"/>
            <charset val="128"/>
          </rPr>
          <t>トラックは 1/100 まで
フィールドの単位は㎝（例）11秒00→1100
　　9分30秒00→93000
　　5m00→500</t>
        </r>
      </text>
    </comment>
    <comment ref="T10" authorId="2" shapeId="0">
      <text>
        <r>
          <rPr>
            <sz val="9"/>
            <color indexed="81"/>
            <rFont val="ＭＳ Ｐゴシック"/>
            <family val="3"/>
            <charset val="128"/>
          </rPr>
          <t>出場学生で監督，コーチ，チーフマネージャーを兼ねる場合に選択</t>
        </r>
      </text>
    </comment>
    <comment ref="D11" authorId="1" shapeId="0">
      <text>
        <r>
          <rPr>
            <sz val="9"/>
            <color indexed="81"/>
            <rFont val="ＭＳ Ｐゴシック"/>
            <family val="3"/>
            <charset val="128"/>
          </rPr>
          <t>姓と名の間に
半角スペース
を挿入して下さい</t>
        </r>
      </text>
    </comment>
    <comment ref="G11" authorId="2" shapeId="0">
      <text>
        <r>
          <rPr>
            <sz val="9"/>
            <color indexed="81"/>
            <rFont val="ＭＳ Ｐゴシック"/>
            <family val="3"/>
            <charset val="128"/>
          </rPr>
          <t xml:space="preserve">半角数字を入力
</t>
        </r>
      </text>
    </comment>
    <comment ref="I11" authorId="2" shapeId="0">
      <text>
        <r>
          <rPr>
            <sz val="9"/>
            <color indexed="81"/>
            <rFont val="ＭＳ Ｐゴシック"/>
            <family val="3"/>
            <charset val="128"/>
          </rPr>
          <t>健康状態を選択</t>
        </r>
      </text>
    </comment>
    <comment ref="J11" authorId="2" shapeId="0">
      <text>
        <r>
          <rPr>
            <sz val="9"/>
            <color indexed="81"/>
            <rFont val="ＭＳ Ｐゴシック"/>
            <family val="3"/>
            <charset val="128"/>
          </rPr>
          <t xml:space="preserve">種目を選択
</t>
        </r>
      </text>
    </comment>
    <comment ref="K11" authorId="1" shapeId="0">
      <text>
        <r>
          <rPr>
            <sz val="9"/>
            <color indexed="81"/>
            <rFont val="ＭＳ Ｐゴシック"/>
            <family val="3"/>
            <charset val="128"/>
          </rPr>
          <t>トラックは 1/100 まで
フィールドの単位は㎝（例）11秒00→1100
　　9分30秒00→93000
　　5m00→500</t>
        </r>
      </text>
    </comment>
    <comment ref="L11" authorId="2" shapeId="0">
      <text>
        <r>
          <rPr>
            <sz val="9"/>
            <color indexed="81"/>
            <rFont val="ＭＳ Ｐゴシック"/>
            <family val="3"/>
            <charset val="128"/>
          </rPr>
          <t>種目を選択</t>
        </r>
      </text>
    </comment>
    <comment ref="M11" authorId="1" shapeId="0">
      <text>
        <r>
          <rPr>
            <sz val="9"/>
            <color indexed="81"/>
            <rFont val="ＭＳ Ｐゴシック"/>
            <family val="3"/>
            <charset val="128"/>
          </rPr>
          <t>トラックは 1/100 まで
フィールドの単位は㎝（例）11秒00→1100
　　9分30秒00→93000
　　5m00→500</t>
        </r>
      </text>
    </comment>
    <comment ref="P11" authorId="2" shapeId="0">
      <text>
        <r>
          <rPr>
            <sz val="9"/>
            <color indexed="81"/>
            <rFont val="ＭＳ Ｐゴシック"/>
            <family val="3"/>
            <charset val="128"/>
          </rPr>
          <t>種目を選択</t>
        </r>
      </text>
    </comment>
    <comment ref="Q11" authorId="1" shapeId="0">
      <text>
        <r>
          <rPr>
            <sz val="9"/>
            <color indexed="81"/>
            <rFont val="ＭＳ Ｐゴシック"/>
            <family val="3"/>
            <charset val="128"/>
          </rPr>
          <t>トラックは 1/100 まで
フィールドの単位は㎝（例）11秒00→1100
　　9分30秒00→93000
　　5m00→500</t>
        </r>
      </text>
    </comment>
    <comment ref="R11" authorId="2" shapeId="0">
      <text>
        <r>
          <rPr>
            <sz val="9"/>
            <color indexed="81"/>
            <rFont val="ＭＳ Ｐゴシック"/>
            <family val="3"/>
            <charset val="128"/>
          </rPr>
          <t>種目を選択</t>
        </r>
      </text>
    </comment>
    <comment ref="S11" authorId="1" shapeId="0">
      <text>
        <r>
          <rPr>
            <sz val="9"/>
            <color indexed="81"/>
            <rFont val="ＭＳ Ｐゴシック"/>
            <family val="3"/>
            <charset val="128"/>
          </rPr>
          <t>トラックは 1/100 まで
フィールドの単位は㎝（例）11秒00→1100
　　9分30秒00→93000
　　5m00→500</t>
        </r>
      </text>
    </comment>
    <comment ref="T11" authorId="2" shapeId="0">
      <text>
        <r>
          <rPr>
            <sz val="9"/>
            <color indexed="81"/>
            <rFont val="ＭＳ Ｐゴシック"/>
            <family val="3"/>
            <charset val="128"/>
          </rPr>
          <t>出場学生で監督，コーチ，チーフマネージャーを兼ねる場合に選択</t>
        </r>
      </text>
    </comment>
    <comment ref="D12" authorId="1" shapeId="0">
      <text>
        <r>
          <rPr>
            <sz val="9"/>
            <color indexed="81"/>
            <rFont val="ＭＳ Ｐゴシック"/>
            <family val="3"/>
            <charset val="128"/>
          </rPr>
          <t>姓と名の間に
半角スペース
を挿入して下さい</t>
        </r>
      </text>
    </comment>
    <comment ref="G12" authorId="2" shapeId="0">
      <text>
        <r>
          <rPr>
            <sz val="9"/>
            <color indexed="81"/>
            <rFont val="ＭＳ Ｐゴシック"/>
            <family val="3"/>
            <charset val="128"/>
          </rPr>
          <t xml:space="preserve">半角数字を入力
</t>
        </r>
      </text>
    </comment>
    <comment ref="I12" authorId="2" shapeId="0">
      <text>
        <r>
          <rPr>
            <sz val="9"/>
            <color indexed="81"/>
            <rFont val="ＭＳ Ｐゴシック"/>
            <family val="3"/>
            <charset val="128"/>
          </rPr>
          <t>健康状態を選択</t>
        </r>
      </text>
    </comment>
    <comment ref="J12" authorId="2" shapeId="0">
      <text>
        <r>
          <rPr>
            <sz val="9"/>
            <color indexed="81"/>
            <rFont val="ＭＳ Ｐゴシック"/>
            <family val="3"/>
            <charset val="128"/>
          </rPr>
          <t xml:space="preserve">種目を選択
</t>
        </r>
      </text>
    </comment>
    <comment ref="K12" authorId="1" shapeId="0">
      <text>
        <r>
          <rPr>
            <sz val="9"/>
            <color indexed="81"/>
            <rFont val="ＭＳ Ｐゴシック"/>
            <family val="3"/>
            <charset val="128"/>
          </rPr>
          <t>トラックは 1/100 まで
フィールドの単位は㎝（例）11秒00→1100
　　9分30秒00→93000
　　5m00→500</t>
        </r>
      </text>
    </comment>
    <comment ref="L12" authorId="2" shapeId="0">
      <text>
        <r>
          <rPr>
            <sz val="9"/>
            <color indexed="81"/>
            <rFont val="ＭＳ Ｐゴシック"/>
            <family val="3"/>
            <charset val="128"/>
          </rPr>
          <t>種目を選択</t>
        </r>
      </text>
    </comment>
    <comment ref="M12" authorId="1" shapeId="0">
      <text>
        <r>
          <rPr>
            <sz val="9"/>
            <color indexed="81"/>
            <rFont val="ＭＳ Ｐゴシック"/>
            <family val="3"/>
            <charset val="128"/>
          </rPr>
          <t>トラックは 1/100 まで
フィールドの単位は㎝（例）11秒00→1100
　　9分30秒00→93000
　　5m00→500</t>
        </r>
      </text>
    </comment>
    <comment ref="P12" authorId="2" shapeId="0">
      <text>
        <r>
          <rPr>
            <sz val="9"/>
            <color indexed="81"/>
            <rFont val="ＭＳ Ｐゴシック"/>
            <family val="3"/>
            <charset val="128"/>
          </rPr>
          <t>種目を選択</t>
        </r>
      </text>
    </comment>
    <comment ref="Q12" authorId="1" shapeId="0">
      <text>
        <r>
          <rPr>
            <sz val="9"/>
            <color indexed="81"/>
            <rFont val="ＭＳ Ｐゴシック"/>
            <family val="3"/>
            <charset val="128"/>
          </rPr>
          <t>トラックは 1/100 まで
フィールドの単位は㎝（例）11秒00→1100
　　9分30秒00→93000
　　5m00→500</t>
        </r>
      </text>
    </comment>
    <comment ref="R12" authorId="2" shapeId="0">
      <text>
        <r>
          <rPr>
            <sz val="9"/>
            <color indexed="81"/>
            <rFont val="ＭＳ Ｐゴシック"/>
            <family val="3"/>
            <charset val="128"/>
          </rPr>
          <t>種目を選択</t>
        </r>
      </text>
    </comment>
    <comment ref="S12" authorId="1" shapeId="0">
      <text>
        <r>
          <rPr>
            <sz val="9"/>
            <color indexed="81"/>
            <rFont val="ＭＳ Ｐゴシック"/>
            <family val="3"/>
            <charset val="128"/>
          </rPr>
          <t>トラックは 1/100 まで
フィールドの単位は㎝（例）11秒00→1100
　　9分30秒00→93000
　　5m00→500</t>
        </r>
      </text>
    </comment>
    <comment ref="T12" authorId="2" shapeId="0">
      <text>
        <r>
          <rPr>
            <sz val="9"/>
            <color indexed="81"/>
            <rFont val="ＭＳ Ｐゴシック"/>
            <family val="3"/>
            <charset val="128"/>
          </rPr>
          <t>出場学生で監督，コーチ，チーフマネージャーを兼ねる場合に選択</t>
        </r>
      </text>
    </comment>
    <comment ref="D13" authorId="1" shapeId="0">
      <text>
        <r>
          <rPr>
            <sz val="9"/>
            <color indexed="81"/>
            <rFont val="ＭＳ Ｐゴシック"/>
            <family val="3"/>
            <charset val="128"/>
          </rPr>
          <t>姓と名の間に
半角スペース
を挿入して下さい</t>
        </r>
      </text>
    </comment>
    <comment ref="G13" authorId="2" shapeId="0">
      <text>
        <r>
          <rPr>
            <sz val="9"/>
            <color indexed="81"/>
            <rFont val="ＭＳ Ｐゴシック"/>
            <family val="3"/>
            <charset val="128"/>
          </rPr>
          <t xml:space="preserve">半角数字を入力
</t>
        </r>
      </text>
    </comment>
    <comment ref="I13" authorId="2" shapeId="0">
      <text>
        <r>
          <rPr>
            <sz val="9"/>
            <color indexed="81"/>
            <rFont val="ＭＳ Ｐゴシック"/>
            <family val="3"/>
            <charset val="128"/>
          </rPr>
          <t>健康状態を選択</t>
        </r>
      </text>
    </comment>
    <comment ref="J13" authorId="2" shapeId="0">
      <text>
        <r>
          <rPr>
            <sz val="9"/>
            <color indexed="81"/>
            <rFont val="ＭＳ Ｐゴシック"/>
            <family val="3"/>
            <charset val="128"/>
          </rPr>
          <t xml:space="preserve">種目を選択
</t>
        </r>
      </text>
    </comment>
    <comment ref="K13" authorId="1" shapeId="0">
      <text>
        <r>
          <rPr>
            <sz val="9"/>
            <color indexed="81"/>
            <rFont val="ＭＳ Ｐゴシック"/>
            <family val="3"/>
            <charset val="128"/>
          </rPr>
          <t>トラックは 1/100 まで
フィールドの単位は㎝（例）11秒00→1100
　　9分30秒00→93000
　　5m00→500</t>
        </r>
      </text>
    </comment>
    <comment ref="L13" authorId="2" shapeId="0">
      <text>
        <r>
          <rPr>
            <sz val="9"/>
            <color indexed="81"/>
            <rFont val="ＭＳ Ｐゴシック"/>
            <family val="3"/>
            <charset val="128"/>
          </rPr>
          <t>種目を選択</t>
        </r>
      </text>
    </comment>
    <comment ref="M13" authorId="1" shapeId="0">
      <text>
        <r>
          <rPr>
            <sz val="9"/>
            <color indexed="81"/>
            <rFont val="ＭＳ Ｐゴシック"/>
            <family val="3"/>
            <charset val="128"/>
          </rPr>
          <t>トラックは 1/100 まで
フィールドの単位は㎝（例）11秒00→1100
　　9分30秒00→93000
　　5m00→500</t>
        </r>
      </text>
    </comment>
    <comment ref="P13" authorId="2" shapeId="0">
      <text>
        <r>
          <rPr>
            <sz val="9"/>
            <color indexed="81"/>
            <rFont val="ＭＳ Ｐゴシック"/>
            <family val="3"/>
            <charset val="128"/>
          </rPr>
          <t>種目を選択</t>
        </r>
      </text>
    </comment>
    <comment ref="Q13" authorId="1" shapeId="0">
      <text>
        <r>
          <rPr>
            <sz val="9"/>
            <color indexed="81"/>
            <rFont val="ＭＳ Ｐゴシック"/>
            <family val="3"/>
            <charset val="128"/>
          </rPr>
          <t>トラックは 1/100 まで
フィールドの単位は㎝（例）11秒00→1100
　　9分30秒00→93000
　　5m00→500</t>
        </r>
      </text>
    </comment>
    <comment ref="R13" authorId="2" shapeId="0">
      <text>
        <r>
          <rPr>
            <sz val="9"/>
            <color indexed="81"/>
            <rFont val="ＭＳ Ｐゴシック"/>
            <family val="3"/>
            <charset val="128"/>
          </rPr>
          <t>種目を選択</t>
        </r>
      </text>
    </comment>
    <comment ref="S13" authorId="1" shapeId="0">
      <text>
        <r>
          <rPr>
            <sz val="9"/>
            <color indexed="81"/>
            <rFont val="ＭＳ Ｐゴシック"/>
            <family val="3"/>
            <charset val="128"/>
          </rPr>
          <t>トラックは 1/100 まで
フィールドの単位は㎝（例）11秒00→1100
　　9分30秒00→93000
　　5m00→500</t>
        </r>
      </text>
    </comment>
    <comment ref="T13" authorId="2" shapeId="0">
      <text>
        <r>
          <rPr>
            <sz val="9"/>
            <color indexed="81"/>
            <rFont val="ＭＳ Ｐゴシック"/>
            <family val="3"/>
            <charset val="128"/>
          </rPr>
          <t>出場学生で監督，コーチ，チーフマネージャーを兼ねる場合に選択</t>
        </r>
      </text>
    </comment>
    <comment ref="D14" authorId="1" shapeId="0">
      <text>
        <r>
          <rPr>
            <sz val="9"/>
            <color indexed="81"/>
            <rFont val="ＭＳ Ｐゴシック"/>
            <family val="3"/>
            <charset val="128"/>
          </rPr>
          <t>姓と名の間に
半角スペース
を挿入して下さい</t>
        </r>
      </text>
    </comment>
    <comment ref="G14" authorId="2" shapeId="0">
      <text>
        <r>
          <rPr>
            <sz val="9"/>
            <color indexed="81"/>
            <rFont val="ＭＳ Ｐゴシック"/>
            <family val="3"/>
            <charset val="128"/>
          </rPr>
          <t xml:space="preserve">半角数字を入力
</t>
        </r>
      </text>
    </comment>
    <comment ref="I14" authorId="2" shapeId="0">
      <text>
        <r>
          <rPr>
            <sz val="9"/>
            <color indexed="81"/>
            <rFont val="ＭＳ Ｐゴシック"/>
            <family val="3"/>
            <charset val="128"/>
          </rPr>
          <t>健康状態を選択</t>
        </r>
      </text>
    </comment>
    <comment ref="J14" authorId="2" shapeId="0">
      <text>
        <r>
          <rPr>
            <sz val="9"/>
            <color indexed="81"/>
            <rFont val="ＭＳ Ｐゴシック"/>
            <family val="3"/>
            <charset val="128"/>
          </rPr>
          <t xml:space="preserve">種目を選択
</t>
        </r>
      </text>
    </comment>
    <comment ref="K14" authorId="1" shapeId="0">
      <text>
        <r>
          <rPr>
            <sz val="9"/>
            <color indexed="81"/>
            <rFont val="ＭＳ Ｐゴシック"/>
            <family val="3"/>
            <charset val="128"/>
          </rPr>
          <t>トラックは 1/100 まで
フィールドの単位は㎝（例）11秒00→1100
　　9分30秒00→93000
　　5m00→500</t>
        </r>
      </text>
    </comment>
    <comment ref="L14" authorId="2" shapeId="0">
      <text>
        <r>
          <rPr>
            <sz val="9"/>
            <color indexed="81"/>
            <rFont val="ＭＳ Ｐゴシック"/>
            <family val="3"/>
            <charset val="128"/>
          </rPr>
          <t>種目を選択</t>
        </r>
      </text>
    </comment>
    <comment ref="M14" authorId="1" shapeId="0">
      <text>
        <r>
          <rPr>
            <sz val="9"/>
            <color indexed="81"/>
            <rFont val="ＭＳ Ｐゴシック"/>
            <family val="3"/>
            <charset val="128"/>
          </rPr>
          <t>トラックは 1/100 まで
フィールドの単位は㎝（例）11秒00→1100
　　9分30秒00→93000
　　5m00→500</t>
        </r>
      </text>
    </comment>
    <comment ref="P14" authorId="2" shapeId="0">
      <text>
        <r>
          <rPr>
            <sz val="9"/>
            <color indexed="81"/>
            <rFont val="ＭＳ Ｐゴシック"/>
            <family val="3"/>
            <charset val="128"/>
          </rPr>
          <t>種目を選択</t>
        </r>
      </text>
    </comment>
    <comment ref="Q14" authorId="1" shapeId="0">
      <text>
        <r>
          <rPr>
            <sz val="9"/>
            <color indexed="81"/>
            <rFont val="ＭＳ Ｐゴシック"/>
            <family val="3"/>
            <charset val="128"/>
          </rPr>
          <t>トラックは 1/100 まで
フィールドの単位は㎝（例）11秒00→1100
　　9分30秒00→93000
　　5m00→500</t>
        </r>
      </text>
    </comment>
    <comment ref="R14" authorId="2" shapeId="0">
      <text>
        <r>
          <rPr>
            <sz val="9"/>
            <color indexed="81"/>
            <rFont val="ＭＳ Ｐゴシック"/>
            <family val="3"/>
            <charset val="128"/>
          </rPr>
          <t>種目を選択</t>
        </r>
      </text>
    </comment>
    <comment ref="S14" authorId="1" shapeId="0">
      <text>
        <r>
          <rPr>
            <sz val="9"/>
            <color indexed="81"/>
            <rFont val="ＭＳ Ｐゴシック"/>
            <family val="3"/>
            <charset val="128"/>
          </rPr>
          <t>トラックは 1/100 まで
フィールドの単位は㎝（例）11秒00→1100
　　9分30秒00→93000
　　5m00→500</t>
        </r>
      </text>
    </comment>
    <comment ref="T14" authorId="2" shapeId="0">
      <text>
        <r>
          <rPr>
            <sz val="9"/>
            <color indexed="81"/>
            <rFont val="ＭＳ Ｐゴシック"/>
            <family val="3"/>
            <charset val="128"/>
          </rPr>
          <t>出場学生で監督，コーチ，チーフマネージャーを兼ねる場合に選択</t>
        </r>
      </text>
    </comment>
    <comment ref="D15" authorId="1" shapeId="0">
      <text>
        <r>
          <rPr>
            <sz val="9"/>
            <color indexed="81"/>
            <rFont val="ＭＳ Ｐゴシック"/>
            <family val="3"/>
            <charset val="128"/>
          </rPr>
          <t>姓と名の間に
半角スペース
を挿入して下さい</t>
        </r>
      </text>
    </comment>
    <comment ref="G15" authorId="2" shapeId="0">
      <text>
        <r>
          <rPr>
            <sz val="9"/>
            <color indexed="81"/>
            <rFont val="ＭＳ Ｐゴシック"/>
            <family val="3"/>
            <charset val="128"/>
          </rPr>
          <t xml:space="preserve">半角数字を入力
</t>
        </r>
      </text>
    </comment>
    <comment ref="I15" authorId="2" shapeId="0">
      <text>
        <r>
          <rPr>
            <sz val="9"/>
            <color indexed="81"/>
            <rFont val="ＭＳ Ｐゴシック"/>
            <family val="3"/>
            <charset val="128"/>
          </rPr>
          <t>健康状態を選択</t>
        </r>
      </text>
    </comment>
    <comment ref="J15" authorId="2" shapeId="0">
      <text>
        <r>
          <rPr>
            <sz val="9"/>
            <color indexed="81"/>
            <rFont val="ＭＳ Ｐゴシック"/>
            <family val="3"/>
            <charset val="128"/>
          </rPr>
          <t xml:space="preserve">種目を選択
</t>
        </r>
      </text>
    </comment>
    <comment ref="K15" authorId="1" shapeId="0">
      <text>
        <r>
          <rPr>
            <sz val="9"/>
            <color indexed="81"/>
            <rFont val="ＭＳ Ｐゴシック"/>
            <family val="3"/>
            <charset val="128"/>
          </rPr>
          <t>トラックは 1/100 まで
フィールドの単位は㎝（例）11秒00→1100
　　9分30秒00→93000
　　5m00→500</t>
        </r>
      </text>
    </comment>
    <comment ref="L15" authorId="2" shapeId="0">
      <text>
        <r>
          <rPr>
            <sz val="9"/>
            <color indexed="81"/>
            <rFont val="ＭＳ Ｐゴシック"/>
            <family val="3"/>
            <charset val="128"/>
          </rPr>
          <t>種目を選択</t>
        </r>
      </text>
    </comment>
    <comment ref="M15" authorId="1" shapeId="0">
      <text>
        <r>
          <rPr>
            <sz val="9"/>
            <color indexed="81"/>
            <rFont val="ＭＳ Ｐゴシック"/>
            <family val="3"/>
            <charset val="128"/>
          </rPr>
          <t>トラックは 1/100 まで
フィールドの単位は㎝（例）11秒00→1100
　　9分30秒00→93000
　　5m00→500</t>
        </r>
      </text>
    </comment>
    <comment ref="P15" authorId="2" shapeId="0">
      <text>
        <r>
          <rPr>
            <sz val="9"/>
            <color indexed="81"/>
            <rFont val="ＭＳ Ｐゴシック"/>
            <family val="3"/>
            <charset val="128"/>
          </rPr>
          <t>種目を選択</t>
        </r>
      </text>
    </comment>
    <comment ref="Q15" authorId="1" shapeId="0">
      <text>
        <r>
          <rPr>
            <sz val="9"/>
            <color indexed="81"/>
            <rFont val="ＭＳ Ｐゴシック"/>
            <family val="3"/>
            <charset val="128"/>
          </rPr>
          <t>トラックは 1/100 まで
フィールドの単位は㎝（例）11秒00→1100
　　9分30秒00→93000
　　5m00→500</t>
        </r>
      </text>
    </comment>
    <comment ref="R15" authorId="2" shapeId="0">
      <text>
        <r>
          <rPr>
            <sz val="9"/>
            <color indexed="81"/>
            <rFont val="ＭＳ Ｐゴシック"/>
            <family val="3"/>
            <charset val="128"/>
          </rPr>
          <t>種目を選択</t>
        </r>
      </text>
    </comment>
    <comment ref="S15" authorId="1" shapeId="0">
      <text>
        <r>
          <rPr>
            <sz val="9"/>
            <color indexed="81"/>
            <rFont val="ＭＳ Ｐゴシック"/>
            <family val="3"/>
            <charset val="128"/>
          </rPr>
          <t>トラックは 1/100 まで
フィールドの単位は㎝（例）11秒00→1100
　　9分30秒00→93000
　　5m00→500</t>
        </r>
      </text>
    </comment>
    <comment ref="T15" authorId="2" shapeId="0">
      <text>
        <r>
          <rPr>
            <sz val="9"/>
            <color indexed="81"/>
            <rFont val="ＭＳ Ｐゴシック"/>
            <family val="3"/>
            <charset val="128"/>
          </rPr>
          <t>出場学生で監督，コーチ，チーフマネージャーを兼ねる場合に選択</t>
        </r>
      </text>
    </comment>
    <comment ref="D16" authorId="1" shapeId="0">
      <text>
        <r>
          <rPr>
            <sz val="9"/>
            <color indexed="81"/>
            <rFont val="ＭＳ Ｐゴシック"/>
            <family val="3"/>
            <charset val="128"/>
          </rPr>
          <t>姓と名の間に
半角スペース
を挿入して下さい</t>
        </r>
      </text>
    </comment>
    <comment ref="G16" authorId="2" shapeId="0">
      <text>
        <r>
          <rPr>
            <sz val="9"/>
            <color indexed="81"/>
            <rFont val="ＭＳ Ｐゴシック"/>
            <family val="3"/>
            <charset val="128"/>
          </rPr>
          <t xml:space="preserve">半角数字を入力
</t>
        </r>
      </text>
    </comment>
    <comment ref="I16" authorId="2" shapeId="0">
      <text>
        <r>
          <rPr>
            <sz val="9"/>
            <color indexed="81"/>
            <rFont val="ＭＳ Ｐゴシック"/>
            <family val="3"/>
            <charset val="128"/>
          </rPr>
          <t>健康状態を選択</t>
        </r>
      </text>
    </comment>
    <comment ref="J16" authorId="2" shapeId="0">
      <text>
        <r>
          <rPr>
            <sz val="9"/>
            <color indexed="81"/>
            <rFont val="ＭＳ Ｐゴシック"/>
            <family val="3"/>
            <charset val="128"/>
          </rPr>
          <t xml:space="preserve">種目を選択
</t>
        </r>
      </text>
    </comment>
    <comment ref="K16" authorId="1" shapeId="0">
      <text>
        <r>
          <rPr>
            <sz val="9"/>
            <color indexed="81"/>
            <rFont val="ＭＳ Ｐゴシック"/>
            <family val="3"/>
            <charset val="128"/>
          </rPr>
          <t>トラックは 1/100 まで
フィールドの単位は㎝（例）11秒00→1100
　　9分30秒00→93000
　　5m00→500</t>
        </r>
      </text>
    </comment>
    <comment ref="L16" authorId="2" shapeId="0">
      <text>
        <r>
          <rPr>
            <sz val="9"/>
            <color indexed="81"/>
            <rFont val="ＭＳ Ｐゴシック"/>
            <family val="3"/>
            <charset val="128"/>
          </rPr>
          <t>種目を選択</t>
        </r>
      </text>
    </comment>
    <comment ref="M16" authorId="1" shapeId="0">
      <text>
        <r>
          <rPr>
            <sz val="9"/>
            <color indexed="81"/>
            <rFont val="ＭＳ Ｐゴシック"/>
            <family val="3"/>
            <charset val="128"/>
          </rPr>
          <t>トラックは 1/100 まで
フィールドの単位は㎝（例）11秒00→1100
　　9分30秒00→93000
　　5m00→500</t>
        </r>
      </text>
    </comment>
    <comment ref="P16" authorId="2" shapeId="0">
      <text>
        <r>
          <rPr>
            <sz val="9"/>
            <color indexed="81"/>
            <rFont val="ＭＳ Ｐゴシック"/>
            <family val="3"/>
            <charset val="128"/>
          </rPr>
          <t>種目を選択</t>
        </r>
      </text>
    </comment>
    <comment ref="Q16" authorId="1" shapeId="0">
      <text>
        <r>
          <rPr>
            <sz val="9"/>
            <color indexed="81"/>
            <rFont val="ＭＳ Ｐゴシック"/>
            <family val="3"/>
            <charset val="128"/>
          </rPr>
          <t>トラックは 1/100 まで
フィールドの単位は㎝（例）11秒00→1100
　　9分30秒00→93000
　　5m00→500</t>
        </r>
      </text>
    </comment>
    <comment ref="R16" authorId="2" shapeId="0">
      <text>
        <r>
          <rPr>
            <sz val="9"/>
            <color indexed="81"/>
            <rFont val="ＭＳ Ｐゴシック"/>
            <family val="3"/>
            <charset val="128"/>
          </rPr>
          <t>種目を選択</t>
        </r>
      </text>
    </comment>
    <comment ref="S16" authorId="1" shapeId="0">
      <text>
        <r>
          <rPr>
            <sz val="9"/>
            <color indexed="81"/>
            <rFont val="ＭＳ Ｐゴシック"/>
            <family val="3"/>
            <charset val="128"/>
          </rPr>
          <t>トラックは 1/100 まで
フィールドの単位は㎝（例）11秒00→1100
　　9分30秒00→93000
　　5m00→500</t>
        </r>
      </text>
    </comment>
    <comment ref="T16" authorId="2" shapeId="0">
      <text>
        <r>
          <rPr>
            <sz val="9"/>
            <color indexed="81"/>
            <rFont val="ＭＳ Ｐゴシック"/>
            <family val="3"/>
            <charset val="128"/>
          </rPr>
          <t>出場学生で監督，コーチ，チーフマネージャーを兼ねる場合に選択</t>
        </r>
      </text>
    </comment>
    <comment ref="D17" authorId="1" shapeId="0">
      <text>
        <r>
          <rPr>
            <sz val="9"/>
            <color indexed="81"/>
            <rFont val="ＭＳ Ｐゴシック"/>
            <family val="3"/>
            <charset val="128"/>
          </rPr>
          <t>姓と名の間に
半角スペース
を挿入して下さい</t>
        </r>
      </text>
    </comment>
    <comment ref="G17" authorId="2" shapeId="0">
      <text>
        <r>
          <rPr>
            <sz val="9"/>
            <color indexed="81"/>
            <rFont val="ＭＳ Ｐゴシック"/>
            <family val="3"/>
            <charset val="128"/>
          </rPr>
          <t xml:space="preserve">半角数字を入力
</t>
        </r>
      </text>
    </comment>
    <comment ref="I17" authorId="2" shapeId="0">
      <text>
        <r>
          <rPr>
            <sz val="9"/>
            <color indexed="81"/>
            <rFont val="ＭＳ Ｐゴシック"/>
            <family val="3"/>
            <charset val="128"/>
          </rPr>
          <t>健康状態を選択</t>
        </r>
      </text>
    </comment>
    <comment ref="J17" authorId="2" shapeId="0">
      <text>
        <r>
          <rPr>
            <sz val="9"/>
            <color indexed="81"/>
            <rFont val="ＭＳ Ｐゴシック"/>
            <family val="3"/>
            <charset val="128"/>
          </rPr>
          <t xml:space="preserve">種目を選択
</t>
        </r>
      </text>
    </comment>
    <comment ref="K17" authorId="1" shapeId="0">
      <text>
        <r>
          <rPr>
            <sz val="9"/>
            <color indexed="81"/>
            <rFont val="ＭＳ Ｐゴシック"/>
            <family val="3"/>
            <charset val="128"/>
          </rPr>
          <t>トラックは 1/100 まで
フィールドの単位は㎝（例）11秒00→1100
　　9分30秒00→93000
　　5m00→500</t>
        </r>
      </text>
    </comment>
    <comment ref="L17" authorId="2" shapeId="0">
      <text>
        <r>
          <rPr>
            <sz val="9"/>
            <color indexed="81"/>
            <rFont val="ＭＳ Ｐゴシック"/>
            <family val="3"/>
            <charset val="128"/>
          </rPr>
          <t>種目を選択</t>
        </r>
      </text>
    </comment>
    <comment ref="M17" authorId="1" shapeId="0">
      <text>
        <r>
          <rPr>
            <sz val="9"/>
            <color indexed="81"/>
            <rFont val="ＭＳ Ｐゴシック"/>
            <family val="3"/>
            <charset val="128"/>
          </rPr>
          <t>トラックは 1/100 まで
フィールドの単位は㎝（例）11秒00→1100
　　9分30秒00→93000
　　5m00→500</t>
        </r>
      </text>
    </comment>
    <comment ref="P17" authorId="2" shapeId="0">
      <text>
        <r>
          <rPr>
            <sz val="9"/>
            <color indexed="81"/>
            <rFont val="ＭＳ Ｐゴシック"/>
            <family val="3"/>
            <charset val="128"/>
          </rPr>
          <t>種目を選択</t>
        </r>
      </text>
    </comment>
    <comment ref="Q17" authorId="1" shapeId="0">
      <text>
        <r>
          <rPr>
            <sz val="9"/>
            <color indexed="81"/>
            <rFont val="ＭＳ Ｐゴシック"/>
            <family val="3"/>
            <charset val="128"/>
          </rPr>
          <t>トラックは 1/100 まで
フィールドの単位は㎝（例）11秒00→1100
　　9分30秒00→93000
　　5m00→500</t>
        </r>
      </text>
    </comment>
    <comment ref="R17" authorId="2" shapeId="0">
      <text>
        <r>
          <rPr>
            <sz val="9"/>
            <color indexed="81"/>
            <rFont val="ＭＳ Ｐゴシック"/>
            <family val="3"/>
            <charset val="128"/>
          </rPr>
          <t>種目を選択</t>
        </r>
      </text>
    </comment>
    <comment ref="S17" authorId="1" shapeId="0">
      <text>
        <r>
          <rPr>
            <sz val="9"/>
            <color indexed="81"/>
            <rFont val="ＭＳ Ｐゴシック"/>
            <family val="3"/>
            <charset val="128"/>
          </rPr>
          <t>トラックは 1/100 まで
フィールドの単位は㎝（例）11秒00→1100
　　9分30秒00→93000
　　5m00→500</t>
        </r>
      </text>
    </comment>
    <comment ref="T17" authorId="2" shapeId="0">
      <text>
        <r>
          <rPr>
            <sz val="9"/>
            <color indexed="81"/>
            <rFont val="ＭＳ Ｐゴシック"/>
            <family val="3"/>
            <charset val="128"/>
          </rPr>
          <t>出場学生で監督，コーチ，チーフマネージャーを兼ねる場合に選択</t>
        </r>
      </text>
    </comment>
    <comment ref="D18" authorId="1" shapeId="0">
      <text>
        <r>
          <rPr>
            <sz val="9"/>
            <color indexed="81"/>
            <rFont val="ＭＳ Ｐゴシック"/>
            <family val="3"/>
            <charset val="128"/>
          </rPr>
          <t>姓と名の間に
半角スペース
を挿入して下さい</t>
        </r>
      </text>
    </comment>
    <comment ref="G18" authorId="2" shapeId="0">
      <text>
        <r>
          <rPr>
            <sz val="9"/>
            <color indexed="81"/>
            <rFont val="ＭＳ Ｐゴシック"/>
            <family val="3"/>
            <charset val="128"/>
          </rPr>
          <t xml:space="preserve">半角数字を入力
</t>
        </r>
      </text>
    </comment>
    <comment ref="I18" authorId="2" shapeId="0">
      <text>
        <r>
          <rPr>
            <sz val="9"/>
            <color indexed="81"/>
            <rFont val="ＭＳ Ｐゴシック"/>
            <family val="3"/>
            <charset val="128"/>
          </rPr>
          <t>健康状態を選択</t>
        </r>
      </text>
    </comment>
    <comment ref="J18" authorId="2" shapeId="0">
      <text>
        <r>
          <rPr>
            <sz val="9"/>
            <color indexed="81"/>
            <rFont val="ＭＳ Ｐゴシック"/>
            <family val="3"/>
            <charset val="128"/>
          </rPr>
          <t xml:space="preserve">種目を選択
</t>
        </r>
      </text>
    </comment>
    <comment ref="K18" authorId="1" shapeId="0">
      <text>
        <r>
          <rPr>
            <sz val="9"/>
            <color indexed="81"/>
            <rFont val="ＭＳ Ｐゴシック"/>
            <family val="3"/>
            <charset val="128"/>
          </rPr>
          <t>トラックは 1/100 まで
フィールドの単位は㎝（例）11秒00→1100
　　9分30秒00→93000
　　5m00→500</t>
        </r>
      </text>
    </comment>
    <comment ref="L18" authorId="2" shapeId="0">
      <text>
        <r>
          <rPr>
            <sz val="9"/>
            <color indexed="81"/>
            <rFont val="ＭＳ Ｐゴシック"/>
            <family val="3"/>
            <charset val="128"/>
          </rPr>
          <t>種目を選択</t>
        </r>
      </text>
    </comment>
    <comment ref="M18" authorId="1" shapeId="0">
      <text>
        <r>
          <rPr>
            <sz val="9"/>
            <color indexed="81"/>
            <rFont val="ＭＳ Ｐゴシック"/>
            <family val="3"/>
            <charset val="128"/>
          </rPr>
          <t>トラックは 1/100 まで
フィールドの単位は㎝（例）11秒00→1100
　　9分30秒00→93000
　　5m00→500</t>
        </r>
      </text>
    </comment>
    <comment ref="P18" authorId="2" shapeId="0">
      <text>
        <r>
          <rPr>
            <sz val="9"/>
            <color indexed="81"/>
            <rFont val="ＭＳ Ｐゴシック"/>
            <family val="3"/>
            <charset val="128"/>
          </rPr>
          <t>種目を選択</t>
        </r>
      </text>
    </comment>
    <comment ref="Q18" authorId="1" shapeId="0">
      <text>
        <r>
          <rPr>
            <sz val="9"/>
            <color indexed="81"/>
            <rFont val="ＭＳ Ｐゴシック"/>
            <family val="3"/>
            <charset val="128"/>
          </rPr>
          <t>トラックは 1/100 まで
フィールドの単位は㎝（例）11秒00→1100
　　9分30秒00→93000
　　5m00→500</t>
        </r>
      </text>
    </comment>
    <comment ref="R18" authorId="2" shapeId="0">
      <text>
        <r>
          <rPr>
            <sz val="9"/>
            <color indexed="81"/>
            <rFont val="ＭＳ Ｐゴシック"/>
            <family val="3"/>
            <charset val="128"/>
          </rPr>
          <t>種目を選択</t>
        </r>
      </text>
    </comment>
    <comment ref="S18" authorId="1" shapeId="0">
      <text>
        <r>
          <rPr>
            <sz val="9"/>
            <color indexed="81"/>
            <rFont val="ＭＳ Ｐゴシック"/>
            <family val="3"/>
            <charset val="128"/>
          </rPr>
          <t>トラックは 1/100 まで
フィールドの単位は㎝（例）11秒00→1100
　　9分30秒00→93000
　　5m00→500</t>
        </r>
      </text>
    </comment>
    <comment ref="T18" authorId="2" shapeId="0">
      <text>
        <r>
          <rPr>
            <sz val="9"/>
            <color indexed="81"/>
            <rFont val="ＭＳ Ｐゴシック"/>
            <family val="3"/>
            <charset val="128"/>
          </rPr>
          <t>出場学生で監督，コーチ，チーフマネージャーを兼ねる場合に選択</t>
        </r>
      </text>
    </comment>
    <comment ref="D19" authorId="1" shapeId="0">
      <text>
        <r>
          <rPr>
            <sz val="9"/>
            <color indexed="81"/>
            <rFont val="ＭＳ Ｐゴシック"/>
            <family val="3"/>
            <charset val="128"/>
          </rPr>
          <t>姓と名の間に
半角スペース
を挿入して下さい</t>
        </r>
      </text>
    </comment>
    <comment ref="G19" authorId="2" shapeId="0">
      <text>
        <r>
          <rPr>
            <sz val="9"/>
            <color indexed="81"/>
            <rFont val="ＭＳ Ｐゴシック"/>
            <family val="3"/>
            <charset val="128"/>
          </rPr>
          <t xml:space="preserve">半角数字を入力
</t>
        </r>
      </text>
    </comment>
    <comment ref="I19" authorId="2" shapeId="0">
      <text>
        <r>
          <rPr>
            <sz val="9"/>
            <color indexed="81"/>
            <rFont val="ＭＳ Ｐゴシック"/>
            <family val="3"/>
            <charset val="128"/>
          </rPr>
          <t>健康状態を選択</t>
        </r>
      </text>
    </comment>
    <comment ref="J19" authorId="2" shapeId="0">
      <text>
        <r>
          <rPr>
            <sz val="9"/>
            <color indexed="81"/>
            <rFont val="ＭＳ Ｐゴシック"/>
            <family val="3"/>
            <charset val="128"/>
          </rPr>
          <t xml:space="preserve">種目を選択
</t>
        </r>
      </text>
    </comment>
    <comment ref="K19" authorId="1" shapeId="0">
      <text>
        <r>
          <rPr>
            <sz val="9"/>
            <color indexed="81"/>
            <rFont val="ＭＳ Ｐゴシック"/>
            <family val="3"/>
            <charset val="128"/>
          </rPr>
          <t>トラックは 1/100 まで
フィールドの単位は㎝（例）11秒00→1100
　　9分30秒00→93000
　　5m00→500</t>
        </r>
      </text>
    </comment>
    <comment ref="L19" authorId="2" shapeId="0">
      <text>
        <r>
          <rPr>
            <sz val="9"/>
            <color indexed="81"/>
            <rFont val="ＭＳ Ｐゴシック"/>
            <family val="3"/>
            <charset val="128"/>
          </rPr>
          <t>種目を選択</t>
        </r>
      </text>
    </comment>
    <comment ref="M19" authorId="1" shapeId="0">
      <text>
        <r>
          <rPr>
            <sz val="9"/>
            <color indexed="81"/>
            <rFont val="ＭＳ Ｐゴシック"/>
            <family val="3"/>
            <charset val="128"/>
          </rPr>
          <t>トラックは 1/100 まで
フィールドの単位は㎝（例）11秒00→1100
　　9分30秒00→93000
　　5m00→500</t>
        </r>
      </text>
    </comment>
    <comment ref="P19" authorId="2" shapeId="0">
      <text>
        <r>
          <rPr>
            <sz val="9"/>
            <color indexed="81"/>
            <rFont val="ＭＳ Ｐゴシック"/>
            <family val="3"/>
            <charset val="128"/>
          </rPr>
          <t>種目を選択</t>
        </r>
      </text>
    </comment>
    <comment ref="Q19" authorId="1" shapeId="0">
      <text>
        <r>
          <rPr>
            <sz val="9"/>
            <color indexed="81"/>
            <rFont val="ＭＳ Ｐゴシック"/>
            <family val="3"/>
            <charset val="128"/>
          </rPr>
          <t>トラックは 1/100 まで
フィールドの単位は㎝（例）11秒00→1100
　　9分30秒00→93000
　　5m00→500</t>
        </r>
      </text>
    </comment>
    <comment ref="R19" authorId="2" shapeId="0">
      <text>
        <r>
          <rPr>
            <sz val="9"/>
            <color indexed="81"/>
            <rFont val="ＭＳ Ｐゴシック"/>
            <family val="3"/>
            <charset val="128"/>
          </rPr>
          <t>種目を選択</t>
        </r>
      </text>
    </comment>
    <comment ref="S19" authorId="1" shapeId="0">
      <text>
        <r>
          <rPr>
            <sz val="9"/>
            <color indexed="81"/>
            <rFont val="ＭＳ Ｐゴシック"/>
            <family val="3"/>
            <charset val="128"/>
          </rPr>
          <t>トラックは 1/100 まで
フィールドの単位は㎝（例）11秒00→1100
　　9分30秒00→93000
　　5m00→500</t>
        </r>
      </text>
    </comment>
    <comment ref="T19" authorId="2" shapeId="0">
      <text>
        <r>
          <rPr>
            <sz val="9"/>
            <color indexed="81"/>
            <rFont val="ＭＳ Ｐゴシック"/>
            <family val="3"/>
            <charset val="128"/>
          </rPr>
          <t>出場学生で監督，コーチ，チーフマネージャーを兼ねる場合に選択</t>
        </r>
      </text>
    </comment>
    <comment ref="D20" authorId="1" shapeId="0">
      <text>
        <r>
          <rPr>
            <sz val="9"/>
            <color indexed="81"/>
            <rFont val="ＭＳ Ｐゴシック"/>
            <family val="3"/>
            <charset val="128"/>
          </rPr>
          <t>姓と名の間に
半角スペース
を挿入して下さい</t>
        </r>
      </text>
    </comment>
    <comment ref="G20" authorId="2" shapeId="0">
      <text>
        <r>
          <rPr>
            <sz val="9"/>
            <color indexed="81"/>
            <rFont val="ＭＳ Ｐゴシック"/>
            <family val="3"/>
            <charset val="128"/>
          </rPr>
          <t xml:space="preserve">半角数字を入力
</t>
        </r>
      </text>
    </comment>
    <comment ref="I20" authorId="2" shapeId="0">
      <text>
        <r>
          <rPr>
            <sz val="9"/>
            <color indexed="81"/>
            <rFont val="ＭＳ Ｐゴシック"/>
            <family val="3"/>
            <charset val="128"/>
          </rPr>
          <t>健康状態を選択</t>
        </r>
      </text>
    </comment>
    <comment ref="J20" authorId="2" shapeId="0">
      <text>
        <r>
          <rPr>
            <sz val="9"/>
            <color indexed="81"/>
            <rFont val="ＭＳ Ｐゴシック"/>
            <family val="3"/>
            <charset val="128"/>
          </rPr>
          <t xml:space="preserve">種目を選択
</t>
        </r>
      </text>
    </comment>
    <comment ref="K20" authorId="1" shapeId="0">
      <text>
        <r>
          <rPr>
            <sz val="9"/>
            <color indexed="81"/>
            <rFont val="ＭＳ Ｐゴシック"/>
            <family val="3"/>
            <charset val="128"/>
          </rPr>
          <t>トラックは 1/100 まで
フィールドの単位は㎝（例）11秒00→1100
　　9分30秒00→93000
　　5m00→500</t>
        </r>
      </text>
    </comment>
    <comment ref="L20" authorId="2" shapeId="0">
      <text>
        <r>
          <rPr>
            <sz val="9"/>
            <color indexed="81"/>
            <rFont val="ＭＳ Ｐゴシック"/>
            <family val="3"/>
            <charset val="128"/>
          </rPr>
          <t>種目を選択</t>
        </r>
      </text>
    </comment>
    <comment ref="M20" authorId="1" shapeId="0">
      <text>
        <r>
          <rPr>
            <sz val="9"/>
            <color indexed="81"/>
            <rFont val="ＭＳ Ｐゴシック"/>
            <family val="3"/>
            <charset val="128"/>
          </rPr>
          <t>トラックは 1/100 まで
フィールドの単位は㎝（例）11秒00→1100
　　9分30秒00→93000
　　5m00→500</t>
        </r>
      </text>
    </comment>
    <comment ref="P20" authorId="2" shapeId="0">
      <text>
        <r>
          <rPr>
            <sz val="9"/>
            <color indexed="81"/>
            <rFont val="ＭＳ Ｐゴシック"/>
            <family val="3"/>
            <charset val="128"/>
          </rPr>
          <t>種目を選択</t>
        </r>
      </text>
    </comment>
    <comment ref="Q20" authorId="1" shapeId="0">
      <text>
        <r>
          <rPr>
            <sz val="9"/>
            <color indexed="81"/>
            <rFont val="ＭＳ Ｐゴシック"/>
            <family val="3"/>
            <charset val="128"/>
          </rPr>
          <t>トラックは 1/100 まで
フィールドの単位は㎝（例）11秒00→1100
　　9分30秒00→93000
　　5m00→500</t>
        </r>
      </text>
    </comment>
    <comment ref="R20" authorId="2" shapeId="0">
      <text>
        <r>
          <rPr>
            <sz val="9"/>
            <color indexed="81"/>
            <rFont val="ＭＳ Ｐゴシック"/>
            <family val="3"/>
            <charset val="128"/>
          </rPr>
          <t>種目を選択</t>
        </r>
      </text>
    </comment>
    <comment ref="S20" authorId="1" shapeId="0">
      <text>
        <r>
          <rPr>
            <sz val="9"/>
            <color indexed="81"/>
            <rFont val="ＭＳ Ｐゴシック"/>
            <family val="3"/>
            <charset val="128"/>
          </rPr>
          <t>トラックは 1/100 まで
フィールドの単位は㎝（例）11秒00→1100
　　9分30秒00→93000
　　5m00→500</t>
        </r>
      </text>
    </comment>
    <comment ref="T20" authorId="2" shapeId="0">
      <text>
        <r>
          <rPr>
            <sz val="9"/>
            <color indexed="81"/>
            <rFont val="ＭＳ Ｐゴシック"/>
            <family val="3"/>
            <charset val="128"/>
          </rPr>
          <t>出場学生で監督，コーチ，チーフマネージャーを兼ねる場合に選択</t>
        </r>
      </text>
    </comment>
    <comment ref="D21" authorId="1" shapeId="0">
      <text>
        <r>
          <rPr>
            <sz val="9"/>
            <color indexed="81"/>
            <rFont val="ＭＳ Ｐゴシック"/>
            <family val="3"/>
            <charset val="128"/>
          </rPr>
          <t>姓と名の間に
半角スペース
を挿入して下さい</t>
        </r>
      </text>
    </comment>
    <comment ref="G21" authorId="2" shapeId="0">
      <text>
        <r>
          <rPr>
            <sz val="9"/>
            <color indexed="81"/>
            <rFont val="ＭＳ Ｐゴシック"/>
            <family val="3"/>
            <charset val="128"/>
          </rPr>
          <t xml:space="preserve">半角数字を入力
</t>
        </r>
      </text>
    </comment>
    <comment ref="I21" authorId="2" shapeId="0">
      <text>
        <r>
          <rPr>
            <sz val="9"/>
            <color indexed="81"/>
            <rFont val="ＭＳ Ｐゴシック"/>
            <family val="3"/>
            <charset val="128"/>
          </rPr>
          <t>健康状態を選択</t>
        </r>
      </text>
    </comment>
    <comment ref="J21" authorId="2" shapeId="0">
      <text>
        <r>
          <rPr>
            <sz val="9"/>
            <color indexed="81"/>
            <rFont val="ＭＳ Ｐゴシック"/>
            <family val="3"/>
            <charset val="128"/>
          </rPr>
          <t xml:space="preserve">種目を選択
</t>
        </r>
      </text>
    </comment>
    <comment ref="K21" authorId="1" shapeId="0">
      <text>
        <r>
          <rPr>
            <sz val="9"/>
            <color indexed="81"/>
            <rFont val="ＭＳ Ｐゴシック"/>
            <family val="3"/>
            <charset val="128"/>
          </rPr>
          <t>トラックは 1/100 まで
フィールドの単位は㎝（例）11秒00→1100
　　9分30秒00→93000
　　5m00→500</t>
        </r>
      </text>
    </comment>
    <comment ref="L21" authorId="2" shapeId="0">
      <text>
        <r>
          <rPr>
            <sz val="9"/>
            <color indexed="81"/>
            <rFont val="ＭＳ Ｐゴシック"/>
            <family val="3"/>
            <charset val="128"/>
          </rPr>
          <t>種目を選択</t>
        </r>
      </text>
    </comment>
    <comment ref="M21" authorId="1" shapeId="0">
      <text>
        <r>
          <rPr>
            <sz val="9"/>
            <color indexed="81"/>
            <rFont val="ＭＳ Ｐゴシック"/>
            <family val="3"/>
            <charset val="128"/>
          </rPr>
          <t>トラックは 1/100 まで
フィールドの単位は㎝（例）11秒00→1100
　　9分30秒00→93000
　　5m00→500</t>
        </r>
      </text>
    </comment>
    <comment ref="P21" authorId="2" shapeId="0">
      <text>
        <r>
          <rPr>
            <sz val="9"/>
            <color indexed="81"/>
            <rFont val="ＭＳ Ｐゴシック"/>
            <family val="3"/>
            <charset val="128"/>
          </rPr>
          <t>種目を選択</t>
        </r>
      </text>
    </comment>
    <comment ref="Q21" authorId="1" shapeId="0">
      <text>
        <r>
          <rPr>
            <sz val="9"/>
            <color indexed="81"/>
            <rFont val="ＭＳ Ｐゴシック"/>
            <family val="3"/>
            <charset val="128"/>
          </rPr>
          <t>トラックは 1/100 まで
フィールドの単位は㎝（例）11秒00→1100
　　9分30秒00→93000
　　5m00→500</t>
        </r>
      </text>
    </comment>
    <comment ref="R21" authorId="2" shapeId="0">
      <text>
        <r>
          <rPr>
            <sz val="9"/>
            <color indexed="81"/>
            <rFont val="ＭＳ Ｐゴシック"/>
            <family val="3"/>
            <charset val="128"/>
          </rPr>
          <t>種目を選択</t>
        </r>
      </text>
    </comment>
    <comment ref="S21" authorId="1" shapeId="0">
      <text>
        <r>
          <rPr>
            <sz val="9"/>
            <color indexed="81"/>
            <rFont val="ＭＳ Ｐゴシック"/>
            <family val="3"/>
            <charset val="128"/>
          </rPr>
          <t>トラックは 1/100 まで
フィールドの単位は㎝（例）11秒00→1100
　　9分30秒00→93000
　　5m00→500</t>
        </r>
      </text>
    </comment>
    <comment ref="T21" authorId="2" shapeId="0">
      <text>
        <r>
          <rPr>
            <sz val="9"/>
            <color indexed="81"/>
            <rFont val="ＭＳ Ｐゴシック"/>
            <family val="3"/>
            <charset val="128"/>
          </rPr>
          <t>出場学生で監督，コーチ，チーフマネージャーを兼ねる場合に選択</t>
        </r>
      </text>
    </comment>
    <comment ref="D22" authorId="1" shapeId="0">
      <text>
        <r>
          <rPr>
            <sz val="9"/>
            <color indexed="81"/>
            <rFont val="ＭＳ Ｐゴシック"/>
            <family val="3"/>
            <charset val="128"/>
          </rPr>
          <t>姓と名の間に
半角スペース
を挿入して下さい</t>
        </r>
      </text>
    </comment>
    <comment ref="G22" authorId="2" shapeId="0">
      <text>
        <r>
          <rPr>
            <sz val="9"/>
            <color indexed="81"/>
            <rFont val="ＭＳ Ｐゴシック"/>
            <family val="3"/>
            <charset val="128"/>
          </rPr>
          <t xml:space="preserve">半角数字を入力
</t>
        </r>
      </text>
    </comment>
    <comment ref="I22" authorId="2" shapeId="0">
      <text>
        <r>
          <rPr>
            <sz val="9"/>
            <color indexed="81"/>
            <rFont val="ＭＳ Ｐゴシック"/>
            <family val="3"/>
            <charset val="128"/>
          </rPr>
          <t>健康状態を選択</t>
        </r>
      </text>
    </comment>
    <comment ref="J22" authorId="2" shapeId="0">
      <text>
        <r>
          <rPr>
            <sz val="9"/>
            <color indexed="81"/>
            <rFont val="ＭＳ Ｐゴシック"/>
            <family val="3"/>
            <charset val="128"/>
          </rPr>
          <t xml:space="preserve">種目を選択
</t>
        </r>
      </text>
    </comment>
    <comment ref="K22" authorId="1" shapeId="0">
      <text>
        <r>
          <rPr>
            <sz val="9"/>
            <color indexed="81"/>
            <rFont val="ＭＳ Ｐゴシック"/>
            <family val="3"/>
            <charset val="128"/>
          </rPr>
          <t>トラックは 1/100 まで
フィールドの単位は㎝（例）11秒00→1100
　　9分30秒00→93000
　　5m00→500</t>
        </r>
      </text>
    </comment>
    <comment ref="L22" authorId="2" shapeId="0">
      <text>
        <r>
          <rPr>
            <sz val="9"/>
            <color indexed="81"/>
            <rFont val="ＭＳ Ｐゴシック"/>
            <family val="3"/>
            <charset val="128"/>
          </rPr>
          <t>種目を選択</t>
        </r>
      </text>
    </comment>
    <comment ref="M22" authorId="1" shapeId="0">
      <text>
        <r>
          <rPr>
            <sz val="9"/>
            <color indexed="81"/>
            <rFont val="ＭＳ Ｐゴシック"/>
            <family val="3"/>
            <charset val="128"/>
          </rPr>
          <t>トラックは 1/100 まで
フィールドの単位は㎝（例）11秒00→1100
　　9分30秒00→93000
　　5m00→500</t>
        </r>
      </text>
    </comment>
    <comment ref="P22" authorId="2" shapeId="0">
      <text>
        <r>
          <rPr>
            <sz val="9"/>
            <color indexed="81"/>
            <rFont val="ＭＳ Ｐゴシック"/>
            <family val="3"/>
            <charset val="128"/>
          </rPr>
          <t>種目を選択</t>
        </r>
      </text>
    </comment>
    <comment ref="Q22" authorId="1" shapeId="0">
      <text>
        <r>
          <rPr>
            <sz val="9"/>
            <color indexed="81"/>
            <rFont val="ＭＳ Ｐゴシック"/>
            <family val="3"/>
            <charset val="128"/>
          </rPr>
          <t>トラックは 1/100 まで
フィールドの単位は㎝（例）11秒00→1100
　　9分30秒00→93000
　　5m00→500</t>
        </r>
      </text>
    </comment>
    <comment ref="R22" authorId="2" shapeId="0">
      <text>
        <r>
          <rPr>
            <sz val="9"/>
            <color indexed="81"/>
            <rFont val="ＭＳ Ｐゴシック"/>
            <family val="3"/>
            <charset val="128"/>
          </rPr>
          <t>種目を選択</t>
        </r>
      </text>
    </comment>
    <comment ref="S22" authorId="1" shapeId="0">
      <text>
        <r>
          <rPr>
            <sz val="9"/>
            <color indexed="81"/>
            <rFont val="ＭＳ Ｐゴシック"/>
            <family val="3"/>
            <charset val="128"/>
          </rPr>
          <t>トラックは 1/100 まで
フィールドの単位は㎝（例）11秒00→1100
　　9分30秒00→93000
　　5m00→500</t>
        </r>
      </text>
    </comment>
    <comment ref="T22" authorId="2" shapeId="0">
      <text>
        <r>
          <rPr>
            <sz val="9"/>
            <color indexed="81"/>
            <rFont val="ＭＳ Ｐゴシック"/>
            <family val="3"/>
            <charset val="128"/>
          </rPr>
          <t>出場学生で監督，コーチ，チーフマネージャーを兼ねる場合に選択</t>
        </r>
      </text>
    </comment>
    <comment ref="D23" authorId="1" shapeId="0">
      <text>
        <r>
          <rPr>
            <sz val="9"/>
            <color indexed="81"/>
            <rFont val="ＭＳ Ｐゴシック"/>
            <family val="3"/>
            <charset val="128"/>
          </rPr>
          <t>姓と名の間に
半角スペース
を挿入して下さい</t>
        </r>
      </text>
    </comment>
    <comment ref="G23" authorId="2" shapeId="0">
      <text>
        <r>
          <rPr>
            <sz val="9"/>
            <color indexed="81"/>
            <rFont val="ＭＳ Ｐゴシック"/>
            <family val="3"/>
            <charset val="128"/>
          </rPr>
          <t xml:space="preserve">半角数字を入力
</t>
        </r>
      </text>
    </comment>
    <comment ref="I23" authorId="2" shapeId="0">
      <text>
        <r>
          <rPr>
            <sz val="9"/>
            <color indexed="81"/>
            <rFont val="ＭＳ Ｐゴシック"/>
            <family val="3"/>
            <charset val="128"/>
          </rPr>
          <t>健康状態を選択</t>
        </r>
      </text>
    </comment>
    <comment ref="J23" authorId="2" shapeId="0">
      <text>
        <r>
          <rPr>
            <sz val="9"/>
            <color indexed="81"/>
            <rFont val="ＭＳ Ｐゴシック"/>
            <family val="3"/>
            <charset val="128"/>
          </rPr>
          <t xml:space="preserve">種目を選択
</t>
        </r>
      </text>
    </comment>
    <comment ref="K23" authorId="1" shapeId="0">
      <text>
        <r>
          <rPr>
            <sz val="9"/>
            <color indexed="81"/>
            <rFont val="ＭＳ Ｐゴシック"/>
            <family val="3"/>
            <charset val="128"/>
          </rPr>
          <t>トラックは 1/100 まで
フィールドの単位は㎝（例）11秒00→1100
　　9分30秒00→93000
　　5m00→500</t>
        </r>
      </text>
    </comment>
    <comment ref="L23" authorId="2" shapeId="0">
      <text>
        <r>
          <rPr>
            <sz val="9"/>
            <color indexed="81"/>
            <rFont val="ＭＳ Ｐゴシック"/>
            <family val="3"/>
            <charset val="128"/>
          </rPr>
          <t>種目を選択</t>
        </r>
      </text>
    </comment>
    <comment ref="M23" authorId="1" shapeId="0">
      <text>
        <r>
          <rPr>
            <sz val="9"/>
            <color indexed="81"/>
            <rFont val="ＭＳ Ｐゴシック"/>
            <family val="3"/>
            <charset val="128"/>
          </rPr>
          <t>トラックは 1/100 まで
フィールドの単位は㎝（例）11秒00→1100
　　9分30秒00→93000
　　5m00→500</t>
        </r>
      </text>
    </comment>
    <comment ref="P23" authorId="2" shapeId="0">
      <text>
        <r>
          <rPr>
            <sz val="9"/>
            <color indexed="81"/>
            <rFont val="ＭＳ Ｐゴシック"/>
            <family val="3"/>
            <charset val="128"/>
          </rPr>
          <t>種目を選択</t>
        </r>
      </text>
    </comment>
    <comment ref="Q23" authorId="1" shapeId="0">
      <text>
        <r>
          <rPr>
            <sz val="9"/>
            <color indexed="81"/>
            <rFont val="ＭＳ Ｐゴシック"/>
            <family val="3"/>
            <charset val="128"/>
          </rPr>
          <t>トラックは 1/100 まで
フィールドの単位は㎝（例）11秒00→1100
　　9分30秒00→93000
　　5m00→500</t>
        </r>
      </text>
    </comment>
    <comment ref="R23" authorId="2" shapeId="0">
      <text>
        <r>
          <rPr>
            <sz val="9"/>
            <color indexed="81"/>
            <rFont val="ＭＳ Ｐゴシック"/>
            <family val="3"/>
            <charset val="128"/>
          </rPr>
          <t>種目を選択</t>
        </r>
      </text>
    </comment>
    <comment ref="S23" authorId="1" shapeId="0">
      <text>
        <r>
          <rPr>
            <sz val="9"/>
            <color indexed="81"/>
            <rFont val="ＭＳ Ｐゴシック"/>
            <family val="3"/>
            <charset val="128"/>
          </rPr>
          <t>トラックは 1/100 まで
フィールドの単位は㎝（例）11秒00→1100
　　9分30秒00→93000
　　5m00→500</t>
        </r>
      </text>
    </comment>
    <comment ref="T23" authorId="2" shapeId="0">
      <text>
        <r>
          <rPr>
            <sz val="9"/>
            <color indexed="81"/>
            <rFont val="ＭＳ Ｐゴシック"/>
            <family val="3"/>
            <charset val="128"/>
          </rPr>
          <t>出場学生で監督，コーチ，チーフマネージャーを兼ねる場合に選択</t>
        </r>
      </text>
    </comment>
    <comment ref="D24" authorId="1" shapeId="0">
      <text>
        <r>
          <rPr>
            <sz val="9"/>
            <color indexed="81"/>
            <rFont val="ＭＳ Ｐゴシック"/>
            <family val="3"/>
            <charset val="128"/>
          </rPr>
          <t>姓と名の間に
半角スペース
を挿入して下さい</t>
        </r>
      </text>
    </comment>
    <comment ref="G24" authorId="2" shapeId="0">
      <text>
        <r>
          <rPr>
            <sz val="9"/>
            <color indexed="81"/>
            <rFont val="ＭＳ Ｐゴシック"/>
            <family val="3"/>
            <charset val="128"/>
          </rPr>
          <t xml:space="preserve">半角数字を入力
</t>
        </r>
      </text>
    </comment>
    <comment ref="I24" authorId="2" shapeId="0">
      <text>
        <r>
          <rPr>
            <sz val="9"/>
            <color indexed="81"/>
            <rFont val="ＭＳ Ｐゴシック"/>
            <family val="3"/>
            <charset val="128"/>
          </rPr>
          <t>健康状態を選択</t>
        </r>
      </text>
    </comment>
    <comment ref="J24" authorId="2" shapeId="0">
      <text>
        <r>
          <rPr>
            <sz val="9"/>
            <color indexed="81"/>
            <rFont val="ＭＳ Ｐゴシック"/>
            <family val="3"/>
            <charset val="128"/>
          </rPr>
          <t xml:space="preserve">種目を選択
</t>
        </r>
      </text>
    </comment>
    <comment ref="K24" authorId="1" shapeId="0">
      <text>
        <r>
          <rPr>
            <sz val="9"/>
            <color indexed="81"/>
            <rFont val="ＭＳ Ｐゴシック"/>
            <family val="3"/>
            <charset val="128"/>
          </rPr>
          <t>トラックは 1/100 まで
フィールドの単位は㎝（例）11秒00→1100
　　9分30秒00→93000
　　5m00→500</t>
        </r>
      </text>
    </comment>
    <comment ref="L24" authorId="2" shapeId="0">
      <text>
        <r>
          <rPr>
            <sz val="9"/>
            <color indexed="81"/>
            <rFont val="ＭＳ Ｐゴシック"/>
            <family val="3"/>
            <charset val="128"/>
          </rPr>
          <t>種目を選択</t>
        </r>
      </text>
    </comment>
    <comment ref="M24" authorId="1" shapeId="0">
      <text>
        <r>
          <rPr>
            <sz val="9"/>
            <color indexed="81"/>
            <rFont val="ＭＳ Ｐゴシック"/>
            <family val="3"/>
            <charset val="128"/>
          </rPr>
          <t>トラックは 1/100 まで
フィールドの単位は㎝（例）11秒00→1100
　　9分30秒00→93000
　　5m00→500</t>
        </r>
      </text>
    </comment>
    <comment ref="P24" authorId="2" shapeId="0">
      <text>
        <r>
          <rPr>
            <sz val="9"/>
            <color indexed="81"/>
            <rFont val="ＭＳ Ｐゴシック"/>
            <family val="3"/>
            <charset val="128"/>
          </rPr>
          <t>種目を選択</t>
        </r>
      </text>
    </comment>
    <comment ref="Q24" authorId="1" shapeId="0">
      <text>
        <r>
          <rPr>
            <sz val="9"/>
            <color indexed="81"/>
            <rFont val="ＭＳ Ｐゴシック"/>
            <family val="3"/>
            <charset val="128"/>
          </rPr>
          <t>トラックは 1/100 まで
フィールドの単位は㎝（例）11秒00→1100
　　9分30秒00→93000
　　5m00→500</t>
        </r>
      </text>
    </comment>
    <comment ref="R24" authorId="2" shapeId="0">
      <text>
        <r>
          <rPr>
            <sz val="9"/>
            <color indexed="81"/>
            <rFont val="ＭＳ Ｐゴシック"/>
            <family val="3"/>
            <charset val="128"/>
          </rPr>
          <t>種目を選択</t>
        </r>
      </text>
    </comment>
    <comment ref="S24" authorId="1" shapeId="0">
      <text>
        <r>
          <rPr>
            <sz val="9"/>
            <color indexed="81"/>
            <rFont val="ＭＳ Ｐゴシック"/>
            <family val="3"/>
            <charset val="128"/>
          </rPr>
          <t>トラックは 1/100 まで
フィールドの単位は㎝（例）11秒00→1100
　　9分30秒00→93000
　　5m00→500</t>
        </r>
      </text>
    </comment>
    <comment ref="T24" authorId="2" shapeId="0">
      <text>
        <r>
          <rPr>
            <sz val="9"/>
            <color indexed="81"/>
            <rFont val="ＭＳ Ｐゴシック"/>
            <family val="3"/>
            <charset val="128"/>
          </rPr>
          <t>出場学生で監督，コーチ，チーフマネージャーを兼ねる場合に選択</t>
        </r>
      </text>
    </comment>
    <comment ref="D25" authorId="1" shapeId="0">
      <text>
        <r>
          <rPr>
            <sz val="9"/>
            <color indexed="81"/>
            <rFont val="ＭＳ Ｐゴシック"/>
            <family val="3"/>
            <charset val="128"/>
          </rPr>
          <t>姓と名の間に
半角スペース
を挿入して下さい</t>
        </r>
      </text>
    </comment>
    <comment ref="G25" authorId="2" shapeId="0">
      <text>
        <r>
          <rPr>
            <sz val="9"/>
            <color indexed="81"/>
            <rFont val="ＭＳ Ｐゴシック"/>
            <family val="3"/>
            <charset val="128"/>
          </rPr>
          <t xml:space="preserve">半角数字を入力
</t>
        </r>
      </text>
    </comment>
    <comment ref="I25" authorId="2" shapeId="0">
      <text>
        <r>
          <rPr>
            <sz val="9"/>
            <color indexed="81"/>
            <rFont val="ＭＳ Ｐゴシック"/>
            <family val="3"/>
            <charset val="128"/>
          </rPr>
          <t>健康状態を選択</t>
        </r>
      </text>
    </comment>
    <comment ref="J25" authorId="2" shapeId="0">
      <text>
        <r>
          <rPr>
            <sz val="9"/>
            <color indexed="81"/>
            <rFont val="ＭＳ Ｐゴシック"/>
            <family val="3"/>
            <charset val="128"/>
          </rPr>
          <t xml:space="preserve">種目を選択
</t>
        </r>
      </text>
    </comment>
    <comment ref="K25" authorId="1" shapeId="0">
      <text>
        <r>
          <rPr>
            <sz val="9"/>
            <color indexed="81"/>
            <rFont val="ＭＳ Ｐゴシック"/>
            <family val="3"/>
            <charset val="128"/>
          </rPr>
          <t>トラックは 1/100 まで
フィールドの単位は㎝（例）11秒00→1100
　　9分30秒00→93000
　　5m00→500</t>
        </r>
      </text>
    </comment>
    <comment ref="L25" authorId="2" shapeId="0">
      <text>
        <r>
          <rPr>
            <sz val="9"/>
            <color indexed="81"/>
            <rFont val="ＭＳ Ｐゴシック"/>
            <family val="3"/>
            <charset val="128"/>
          </rPr>
          <t>種目を選択</t>
        </r>
      </text>
    </comment>
    <comment ref="M25" authorId="1" shapeId="0">
      <text>
        <r>
          <rPr>
            <sz val="9"/>
            <color indexed="81"/>
            <rFont val="ＭＳ Ｐゴシック"/>
            <family val="3"/>
            <charset val="128"/>
          </rPr>
          <t>トラックは 1/100 まで
フィールドの単位は㎝（例）11秒00→1100
　　9分30秒00→93000
　　5m00→500</t>
        </r>
      </text>
    </comment>
    <comment ref="P25" authorId="2" shapeId="0">
      <text>
        <r>
          <rPr>
            <sz val="9"/>
            <color indexed="81"/>
            <rFont val="ＭＳ Ｐゴシック"/>
            <family val="3"/>
            <charset val="128"/>
          </rPr>
          <t>種目を選択</t>
        </r>
      </text>
    </comment>
    <comment ref="Q25" authorId="1" shapeId="0">
      <text>
        <r>
          <rPr>
            <sz val="9"/>
            <color indexed="81"/>
            <rFont val="ＭＳ Ｐゴシック"/>
            <family val="3"/>
            <charset val="128"/>
          </rPr>
          <t>トラックは 1/100 まで
フィールドの単位は㎝（例）11秒00→1100
　　9分30秒00→93000
　　5m00→500</t>
        </r>
      </text>
    </comment>
    <comment ref="R25" authorId="2" shapeId="0">
      <text>
        <r>
          <rPr>
            <sz val="9"/>
            <color indexed="81"/>
            <rFont val="ＭＳ Ｐゴシック"/>
            <family val="3"/>
            <charset val="128"/>
          </rPr>
          <t>種目を選択</t>
        </r>
      </text>
    </comment>
    <comment ref="S25" authorId="1" shapeId="0">
      <text>
        <r>
          <rPr>
            <sz val="9"/>
            <color indexed="81"/>
            <rFont val="ＭＳ Ｐゴシック"/>
            <family val="3"/>
            <charset val="128"/>
          </rPr>
          <t>トラックは 1/100 まで
フィールドの単位は㎝（例）11秒00→1100
　　9分30秒00→93000
　　5m00→500</t>
        </r>
      </text>
    </comment>
    <comment ref="T25" authorId="2" shapeId="0">
      <text>
        <r>
          <rPr>
            <sz val="9"/>
            <color indexed="81"/>
            <rFont val="ＭＳ Ｐゴシック"/>
            <family val="3"/>
            <charset val="128"/>
          </rPr>
          <t>出場学生で監督，コーチ，チーフマネージャーを兼ねる場合に選択</t>
        </r>
      </text>
    </comment>
    <comment ref="D26" authorId="1" shapeId="0">
      <text>
        <r>
          <rPr>
            <sz val="9"/>
            <color indexed="81"/>
            <rFont val="ＭＳ Ｐゴシック"/>
            <family val="3"/>
            <charset val="128"/>
          </rPr>
          <t>姓と名の間に
半角スペース
を挿入して下さい</t>
        </r>
      </text>
    </comment>
    <comment ref="G26" authorId="2" shapeId="0">
      <text>
        <r>
          <rPr>
            <sz val="9"/>
            <color indexed="81"/>
            <rFont val="ＭＳ Ｐゴシック"/>
            <family val="3"/>
            <charset val="128"/>
          </rPr>
          <t xml:space="preserve">半角数字を入力
</t>
        </r>
      </text>
    </comment>
    <comment ref="I26" authorId="2" shapeId="0">
      <text>
        <r>
          <rPr>
            <sz val="9"/>
            <color indexed="81"/>
            <rFont val="ＭＳ Ｐゴシック"/>
            <family val="3"/>
            <charset val="128"/>
          </rPr>
          <t>健康状態を選択</t>
        </r>
      </text>
    </comment>
    <comment ref="J26" authorId="2" shapeId="0">
      <text>
        <r>
          <rPr>
            <sz val="9"/>
            <color indexed="81"/>
            <rFont val="ＭＳ Ｐゴシック"/>
            <family val="3"/>
            <charset val="128"/>
          </rPr>
          <t xml:space="preserve">種目を選択
</t>
        </r>
      </text>
    </comment>
    <comment ref="K26" authorId="1" shapeId="0">
      <text>
        <r>
          <rPr>
            <sz val="9"/>
            <color indexed="81"/>
            <rFont val="ＭＳ Ｐゴシック"/>
            <family val="3"/>
            <charset val="128"/>
          </rPr>
          <t>トラックは 1/100 まで
フィールドの単位は㎝（例）11秒00→1100
　　9分30秒00→93000
　　5m00→500</t>
        </r>
      </text>
    </comment>
    <comment ref="L26" authorId="2" shapeId="0">
      <text>
        <r>
          <rPr>
            <sz val="9"/>
            <color indexed="81"/>
            <rFont val="ＭＳ Ｐゴシック"/>
            <family val="3"/>
            <charset val="128"/>
          </rPr>
          <t>種目を選択</t>
        </r>
      </text>
    </comment>
    <comment ref="M26" authorId="1" shapeId="0">
      <text>
        <r>
          <rPr>
            <sz val="9"/>
            <color indexed="81"/>
            <rFont val="ＭＳ Ｐゴシック"/>
            <family val="3"/>
            <charset val="128"/>
          </rPr>
          <t>トラックは 1/100 まで
フィールドの単位は㎝（例）11秒00→1100
　　9分30秒00→93000
　　5m00→500</t>
        </r>
      </text>
    </comment>
    <comment ref="P26" authorId="2" shapeId="0">
      <text>
        <r>
          <rPr>
            <sz val="9"/>
            <color indexed="81"/>
            <rFont val="ＭＳ Ｐゴシック"/>
            <family val="3"/>
            <charset val="128"/>
          </rPr>
          <t>種目を選択</t>
        </r>
      </text>
    </comment>
    <comment ref="Q26" authorId="1" shapeId="0">
      <text>
        <r>
          <rPr>
            <sz val="9"/>
            <color indexed="81"/>
            <rFont val="ＭＳ Ｐゴシック"/>
            <family val="3"/>
            <charset val="128"/>
          </rPr>
          <t>トラックは 1/100 まで
フィールドの単位は㎝（例）11秒00→1100
　　9分30秒00→93000
　　5m00→500</t>
        </r>
      </text>
    </comment>
    <comment ref="R26" authorId="2" shapeId="0">
      <text>
        <r>
          <rPr>
            <sz val="9"/>
            <color indexed="81"/>
            <rFont val="ＭＳ Ｐゴシック"/>
            <family val="3"/>
            <charset val="128"/>
          </rPr>
          <t>種目を選択</t>
        </r>
      </text>
    </comment>
    <comment ref="S26" authorId="1" shapeId="0">
      <text>
        <r>
          <rPr>
            <sz val="9"/>
            <color indexed="81"/>
            <rFont val="ＭＳ Ｐゴシック"/>
            <family val="3"/>
            <charset val="128"/>
          </rPr>
          <t>トラックは 1/100 まで
フィールドの単位は㎝（例）11秒00→1100
　　9分30秒00→93000
　　5m00→500</t>
        </r>
      </text>
    </comment>
    <comment ref="T26" authorId="2" shapeId="0">
      <text>
        <r>
          <rPr>
            <sz val="9"/>
            <color indexed="81"/>
            <rFont val="ＭＳ Ｐゴシック"/>
            <family val="3"/>
            <charset val="128"/>
          </rPr>
          <t>出場学生で監督，コーチ，チーフマネージャーを兼ねる場合に選択</t>
        </r>
      </text>
    </comment>
    <comment ref="D27" authorId="1" shapeId="0">
      <text>
        <r>
          <rPr>
            <sz val="9"/>
            <color indexed="81"/>
            <rFont val="ＭＳ Ｐゴシック"/>
            <family val="3"/>
            <charset val="128"/>
          </rPr>
          <t>姓と名の間に
半角スペース
を挿入して下さい</t>
        </r>
      </text>
    </comment>
    <comment ref="G27" authorId="2" shapeId="0">
      <text>
        <r>
          <rPr>
            <sz val="9"/>
            <color indexed="81"/>
            <rFont val="ＭＳ Ｐゴシック"/>
            <family val="3"/>
            <charset val="128"/>
          </rPr>
          <t xml:space="preserve">半角数字を入力
</t>
        </r>
      </text>
    </comment>
    <comment ref="I27" authorId="2" shapeId="0">
      <text>
        <r>
          <rPr>
            <sz val="9"/>
            <color indexed="81"/>
            <rFont val="ＭＳ Ｐゴシック"/>
            <family val="3"/>
            <charset val="128"/>
          </rPr>
          <t>健康状態を選択</t>
        </r>
      </text>
    </comment>
    <comment ref="J27" authorId="2" shapeId="0">
      <text>
        <r>
          <rPr>
            <sz val="9"/>
            <color indexed="81"/>
            <rFont val="ＭＳ Ｐゴシック"/>
            <family val="3"/>
            <charset val="128"/>
          </rPr>
          <t xml:space="preserve">種目を選択
</t>
        </r>
      </text>
    </comment>
    <comment ref="K27" authorId="1" shapeId="0">
      <text>
        <r>
          <rPr>
            <sz val="9"/>
            <color indexed="81"/>
            <rFont val="ＭＳ Ｐゴシック"/>
            <family val="3"/>
            <charset val="128"/>
          </rPr>
          <t>トラックは 1/100 まで
フィールドの単位は㎝（例）11秒00→1100
　　9分30秒00→93000
　　5m00→500</t>
        </r>
      </text>
    </comment>
    <comment ref="L27" authorId="2" shapeId="0">
      <text>
        <r>
          <rPr>
            <sz val="9"/>
            <color indexed="81"/>
            <rFont val="ＭＳ Ｐゴシック"/>
            <family val="3"/>
            <charset val="128"/>
          </rPr>
          <t>種目を選択</t>
        </r>
      </text>
    </comment>
    <comment ref="M27" authorId="1" shapeId="0">
      <text>
        <r>
          <rPr>
            <sz val="9"/>
            <color indexed="81"/>
            <rFont val="ＭＳ Ｐゴシック"/>
            <family val="3"/>
            <charset val="128"/>
          </rPr>
          <t>トラックは 1/100 まで
フィールドの単位は㎝（例）11秒00→1100
　　9分30秒00→93000
　　5m00→500</t>
        </r>
      </text>
    </comment>
    <comment ref="P27" authorId="2" shapeId="0">
      <text>
        <r>
          <rPr>
            <sz val="9"/>
            <color indexed="81"/>
            <rFont val="ＭＳ Ｐゴシック"/>
            <family val="3"/>
            <charset val="128"/>
          </rPr>
          <t>種目を選択</t>
        </r>
      </text>
    </comment>
    <comment ref="Q27" authorId="1" shapeId="0">
      <text>
        <r>
          <rPr>
            <sz val="9"/>
            <color indexed="81"/>
            <rFont val="ＭＳ Ｐゴシック"/>
            <family val="3"/>
            <charset val="128"/>
          </rPr>
          <t>トラックは 1/100 まで
フィールドの単位は㎝（例）11秒00→1100
　　9分30秒00→93000
　　5m00→500</t>
        </r>
      </text>
    </comment>
    <comment ref="R27" authorId="2" shapeId="0">
      <text>
        <r>
          <rPr>
            <sz val="9"/>
            <color indexed="81"/>
            <rFont val="ＭＳ Ｐゴシック"/>
            <family val="3"/>
            <charset val="128"/>
          </rPr>
          <t>種目を選択</t>
        </r>
      </text>
    </comment>
    <comment ref="S27" authorId="1" shapeId="0">
      <text>
        <r>
          <rPr>
            <sz val="9"/>
            <color indexed="81"/>
            <rFont val="ＭＳ Ｐゴシック"/>
            <family val="3"/>
            <charset val="128"/>
          </rPr>
          <t>トラックは 1/100 まで
フィールドの単位は㎝（例）11秒00→1100
　　9分30秒00→93000
　　5m00→500</t>
        </r>
      </text>
    </comment>
    <comment ref="T27" authorId="2" shapeId="0">
      <text>
        <r>
          <rPr>
            <sz val="9"/>
            <color indexed="81"/>
            <rFont val="ＭＳ Ｐゴシック"/>
            <family val="3"/>
            <charset val="128"/>
          </rPr>
          <t>出場学生で監督，コーチ，チーフマネージャーを兼ねる場合に選択</t>
        </r>
      </text>
    </comment>
    <comment ref="D28" authorId="1" shapeId="0">
      <text>
        <r>
          <rPr>
            <sz val="9"/>
            <color indexed="81"/>
            <rFont val="ＭＳ Ｐゴシック"/>
            <family val="3"/>
            <charset val="128"/>
          </rPr>
          <t>姓と名の間に
半角スペース
を挿入して下さい</t>
        </r>
      </text>
    </comment>
    <comment ref="G28" authorId="2" shapeId="0">
      <text>
        <r>
          <rPr>
            <sz val="9"/>
            <color indexed="81"/>
            <rFont val="ＭＳ Ｐゴシック"/>
            <family val="3"/>
            <charset val="128"/>
          </rPr>
          <t xml:space="preserve">半角数字を入力
</t>
        </r>
      </text>
    </comment>
    <comment ref="I28" authorId="2" shapeId="0">
      <text>
        <r>
          <rPr>
            <sz val="9"/>
            <color indexed="81"/>
            <rFont val="ＭＳ Ｐゴシック"/>
            <family val="3"/>
            <charset val="128"/>
          </rPr>
          <t>健康状態を選択</t>
        </r>
      </text>
    </comment>
    <comment ref="J28" authorId="2" shapeId="0">
      <text>
        <r>
          <rPr>
            <sz val="9"/>
            <color indexed="81"/>
            <rFont val="ＭＳ Ｐゴシック"/>
            <family val="3"/>
            <charset val="128"/>
          </rPr>
          <t xml:space="preserve">種目を選択
</t>
        </r>
      </text>
    </comment>
    <comment ref="K28" authorId="1" shapeId="0">
      <text>
        <r>
          <rPr>
            <sz val="9"/>
            <color indexed="81"/>
            <rFont val="ＭＳ Ｐゴシック"/>
            <family val="3"/>
            <charset val="128"/>
          </rPr>
          <t>トラックは 1/100 まで
フィールドの単位は㎝（例）11秒00→1100
　　9分30秒00→93000
　　5m00→500</t>
        </r>
      </text>
    </comment>
    <comment ref="L28" authorId="2" shapeId="0">
      <text>
        <r>
          <rPr>
            <sz val="9"/>
            <color indexed="81"/>
            <rFont val="ＭＳ Ｐゴシック"/>
            <family val="3"/>
            <charset val="128"/>
          </rPr>
          <t>種目を選択</t>
        </r>
      </text>
    </comment>
    <comment ref="M28" authorId="1" shapeId="0">
      <text>
        <r>
          <rPr>
            <sz val="9"/>
            <color indexed="81"/>
            <rFont val="ＭＳ Ｐゴシック"/>
            <family val="3"/>
            <charset val="128"/>
          </rPr>
          <t>トラックは 1/100 まで
フィールドの単位は㎝（例）11秒00→1100
　　9分30秒00→93000
　　5m00→500</t>
        </r>
      </text>
    </comment>
    <comment ref="P28" authorId="2" shapeId="0">
      <text>
        <r>
          <rPr>
            <sz val="9"/>
            <color indexed="81"/>
            <rFont val="ＭＳ Ｐゴシック"/>
            <family val="3"/>
            <charset val="128"/>
          </rPr>
          <t>種目を選択</t>
        </r>
      </text>
    </comment>
    <comment ref="Q28" authorId="1" shapeId="0">
      <text>
        <r>
          <rPr>
            <sz val="9"/>
            <color indexed="81"/>
            <rFont val="ＭＳ Ｐゴシック"/>
            <family val="3"/>
            <charset val="128"/>
          </rPr>
          <t>トラックは 1/100 まで
フィールドの単位は㎝（例）11秒00→1100
　　9分30秒00→93000
　　5m00→500</t>
        </r>
      </text>
    </comment>
    <comment ref="R28" authorId="2" shapeId="0">
      <text>
        <r>
          <rPr>
            <sz val="9"/>
            <color indexed="81"/>
            <rFont val="ＭＳ Ｐゴシック"/>
            <family val="3"/>
            <charset val="128"/>
          </rPr>
          <t>種目を選択</t>
        </r>
      </text>
    </comment>
    <comment ref="S28" authorId="1" shapeId="0">
      <text>
        <r>
          <rPr>
            <sz val="9"/>
            <color indexed="81"/>
            <rFont val="ＭＳ Ｐゴシック"/>
            <family val="3"/>
            <charset val="128"/>
          </rPr>
          <t>トラックは 1/100 まで
フィールドの単位は㎝（例）11秒00→1100
　　9分30秒00→93000
　　5m00→500</t>
        </r>
      </text>
    </comment>
    <comment ref="T28" authorId="2" shapeId="0">
      <text>
        <r>
          <rPr>
            <sz val="9"/>
            <color indexed="81"/>
            <rFont val="ＭＳ Ｐゴシック"/>
            <family val="3"/>
            <charset val="128"/>
          </rPr>
          <t>出場学生で監督，コーチ，チーフマネージャーを兼ねる場合に選択</t>
        </r>
      </text>
    </comment>
    <comment ref="D29" authorId="1" shapeId="0">
      <text>
        <r>
          <rPr>
            <sz val="9"/>
            <color indexed="81"/>
            <rFont val="ＭＳ Ｐゴシック"/>
            <family val="3"/>
            <charset val="128"/>
          </rPr>
          <t>姓と名の間に
半角スペース
を挿入して下さい</t>
        </r>
      </text>
    </comment>
    <comment ref="G29" authorId="2" shapeId="0">
      <text>
        <r>
          <rPr>
            <sz val="9"/>
            <color indexed="81"/>
            <rFont val="ＭＳ Ｐゴシック"/>
            <family val="3"/>
            <charset val="128"/>
          </rPr>
          <t xml:space="preserve">半角数字を入力
</t>
        </r>
      </text>
    </comment>
    <comment ref="I29" authorId="2" shapeId="0">
      <text>
        <r>
          <rPr>
            <sz val="9"/>
            <color indexed="81"/>
            <rFont val="ＭＳ Ｐゴシック"/>
            <family val="3"/>
            <charset val="128"/>
          </rPr>
          <t>健康状態を選択</t>
        </r>
      </text>
    </comment>
    <comment ref="J29" authorId="2" shapeId="0">
      <text>
        <r>
          <rPr>
            <sz val="9"/>
            <color indexed="81"/>
            <rFont val="ＭＳ Ｐゴシック"/>
            <family val="3"/>
            <charset val="128"/>
          </rPr>
          <t xml:space="preserve">種目を選択
</t>
        </r>
      </text>
    </comment>
    <comment ref="K29" authorId="1" shapeId="0">
      <text>
        <r>
          <rPr>
            <sz val="9"/>
            <color indexed="81"/>
            <rFont val="ＭＳ Ｐゴシック"/>
            <family val="3"/>
            <charset val="128"/>
          </rPr>
          <t>トラックは 1/100 まで
フィールドの単位は㎝（例）11秒00→1100
　　9分30秒00→93000
　　5m00→500</t>
        </r>
      </text>
    </comment>
    <comment ref="L29" authorId="2" shapeId="0">
      <text>
        <r>
          <rPr>
            <sz val="9"/>
            <color indexed="81"/>
            <rFont val="ＭＳ Ｐゴシック"/>
            <family val="3"/>
            <charset val="128"/>
          </rPr>
          <t>種目を選択</t>
        </r>
      </text>
    </comment>
    <comment ref="M29" authorId="1" shapeId="0">
      <text>
        <r>
          <rPr>
            <sz val="9"/>
            <color indexed="81"/>
            <rFont val="ＭＳ Ｐゴシック"/>
            <family val="3"/>
            <charset val="128"/>
          </rPr>
          <t>トラックは 1/100 まで
フィールドの単位は㎝（例）11秒00→1100
　　9分30秒00→93000
　　5m00→500</t>
        </r>
      </text>
    </comment>
    <comment ref="P29" authorId="2" shapeId="0">
      <text>
        <r>
          <rPr>
            <sz val="9"/>
            <color indexed="81"/>
            <rFont val="ＭＳ Ｐゴシック"/>
            <family val="3"/>
            <charset val="128"/>
          </rPr>
          <t>種目を選択</t>
        </r>
      </text>
    </comment>
    <comment ref="Q29" authorId="1" shapeId="0">
      <text>
        <r>
          <rPr>
            <sz val="9"/>
            <color indexed="81"/>
            <rFont val="ＭＳ Ｐゴシック"/>
            <family val="3"/>
            <charset val="128"/>
          </rPr>
          <t>トラックは 1/100 まで
フィールドの単位は㎝（例）11秒00→1100
　　9分30秒00→93000
　　5m00→500</t>
        </r>
      </text>
    </comment>
    <comment ref="R29" authorId="2" shapeId="0">
      <text>
        <r>
          <rPr>
            <sz val="9"/>
            <color indexed="81"/>
            <rFont val="ＭＳ Ｐゴシック"/>
            <family val="3"/>
            <charset val="128"/>
          </rPr>
          <t>種目を選択</t>
        </r>
      </text>
    </comment>
    <comment ref="S29" authorId="1" shapeId="0">
      <text>
        <r>
          <rPr>
            <sz val="9"/>
            <color indexed="81"/>
            <rFont val="ＭＳ Ｐゴシック"/>
            <family val="3"/>
            <charset val="128"/>
          </rPr>
          <t>トラックは 1/100 まで
フィールドの単位は㎝（例）11秒00→1100
　　9分30秒00→93000
　　5m00→500</t>
        </r>
      </text>
    </comment>
    <comment ref="T29" authorId="2" shapeId="0">
      <text>
        <r>
          <rPr>
            <sz val="9"/>
            <color indexed="81"/>
            <rFont val="ＭＳ Ｐゴシック"/>
            <family val="3"/>
            <charset val="128"/>
          </rPr>
          <t>出場学生で監督，コーチ，チーフマネージャーを兼ねる場合に選択</t>
        </r>
      </text>
    </comment>
    <comment ref="D30" authorId="1" shapeId="0">
      <text>
        <r>
          <rPr>
            <sz val="9"/>
            <color indexed="81"/>
            <rFont val="ＭＳ Ｐゴシック"/>
            <family val="3"/>
            <charset val="128"/>
          </rPr>
          <t>姓と名の間に
半角スペース
を挿入して下さい</t>
        </r>
      </text>
    </comment>
    <comment ref="G30" authorId="2" shapeId="0">
      <text>
        <r>
          <rPr>
            <sz val="9"/>
            <color indexed="81"/>
            <rFont val="ＭＳ Ｐゴシック"/>
            <family val="3"/>
            <charset val="128"/>
          </rPr>
          <t xml:space="preserve">半角数字を入力
</t>
        </r>
      </text>
    </comment>
    <comment ref="I30" authorId="2" shapeId="0">
      <text>
        <r>
          <rPr>
            <sz val="9"/>
            <color indexed="81"/>
            <rFont val="ＭＳ Ｐゴシック"/>
            <family val="3"/>
            <charset val="128"/>
          </rPr>
          <t>健康状態を選択</t>
        </r>
      </text>
    </comment>
    <comment ref="J30" authorId="2" shapeId="0">
      <text>
        <r>
          <rPr>
            <sz val="9"/>
            <color indexed="81"/>
            <rFont val="ＭＳ Ｐゴシック"/>
            <family val="3"/>
            <charset val="128"/>
          </rPr>
          <t xml:space="preserve">種目を選択
</t>
        </r>
      </text>
    </comment>
    <comment ref="K30" authorId="1" shapeId="0">
      <text>
        <r>
          <rPr>
            <sz val="9"/>
            <color indexed="81"/>
            <rFont val="ＭＳ Ｐゴシック"/>
            <family val="3"/>
            <charset val="128"/>
          </rPr>
          <t>トラックは 1/100 まで
フィールドの単位は㎝（例）11秒00→1100
　　9分30秒00→93000
　　5m00→500</t>
        </r>
      </text>
    </comment>
    <comment ref="L30" authorId="2" shapeId="0">
      <text>
        <r>
          <rPr>
            <sz val="9"/>
            <color indexed="81"/>
            <rFont val="ＭＳ Ｐゴシック"/>
            <family val="3"/>
            <charset val="128"/>
          </rPr>
          <t>種目を選択</t>
        </r>
      </text>
    </comment>
    <comment ref="M30" authorId="1" shapeId="0">
      <text>
        <r>
          <rPr>
            <sz val="9"/>
            <color indexed="81"/>
            <rFont val="ＭＳ Ｐゴシック"/>
            <family val="3"/>
            <charset val="128"/>
          </rPr>
          <t>トラックは 1/100 まで
フィールドの単位は㎝（例）11秒00→1100
　　9分30秒00→93000
　　5m00→500</t>
        </r>
      </text>
    </comment>
    <comment ref="P30" authorId="2" shapeId="0">
      <text>
        <r>
          <rPr>
            <sz val="9"/>
            <color indexed="81"/>
            <rFont val="ＭＳ Ｐゴシック"/>
            <family val="3"/>
            <charset val="128"/>
          </rPr>
          <t>種目を選択</t>
        </r>
      </text>
    </comment>
    <comment ref="Q30" authorId="1" shapeId="0">
      <text>
        <r>
          <rPr>
            <sz val="9"/>
            <color indexed="81"/>
            <rFont val="ＭＳ Ｐゴシック"/>
            <family val="3"/>
            <charset val="128"/>
          </rPr>
          <t>トラックは 1/100 まで
フィールドの単位は㎝（例）11秒00→1100
　　9分30秒00→93000
　　5m00→500</t>
        </r>
      </text>
    </comment>
    <comment ref="R30" authorId="2" shapeId="0">
      <text>
        <r>
          <rPr>
            <sz val="9"/>
            <color indexed="81"/>
            <rFont val="ＭＳ Ｐゴシック"/>
            <family val="3"/>
            <charset val="128"/>
          </rPr>
          <t>種目を選択</t>
        </r>
      </text>
    </comment>
    <comment ref="S30" authorId="1" shapeId="0">
      <text>
        <r>
          <rPr>
            <sz val="9"/>
            <color indexed="81"/>
            <rFont val="ＭＳ Ｐゴシック"/>
            <family val="3"/>
            <charset val="128"/>
          </rPr>
          <t>トラックは 1/100 まで
フィールドの単位は㎝（例）11秒00→1100
　　9分30秒00→93000
　　5m00→500</t>
        </r>
      </text>
    </comment>
    <comment ref="T30" authorId="2" shapeId="0">
      <text>
        <r>
          <rPr>
            <sz val="9"/>
            <color indexed="81"/>
            <rFont val="ＭＳ Ｐゴシック"/>
            <family val="3"/>
            <charset val="128"/>
          </rPr>
          <t>出場学生で監督，コーチ，チーフマネージャーを兼ねる場合に選択</t>
        </r>
      </text>
    </comment>
    <comment ref="D31" authorId="1" shapeId="0">
      <text>
        <r>
          <rPr>
            <sz val="9"/>
            <color indexed="81"/>
            <rFont val="ＭＳ Ｐゴシック"/>
            <family val="3"/>
            <charset val="128"/>
          </rPr>
          <t>姓と名の間に
半角スペース
を挿入して下さい</t>
        </r>
      </text>
    </comment>
    <comment ref="G31" authorId="2" shapeId="0">
      <text>
        <r>
          <rPr>
            <sz val="9"/>
            <color indexed="81"/>
            <rFont val="ＭＳ Ｐゴシック"/>
            <family val="3"/>
            <charset val="128"/>
          </rPr>
          <t xml:space="preserve">半角数字を入力
</t>
        </r>
      </text>
    </comment>
    <comment ref="I31" authorId="2" shapeId="0">
      <text>
        <r>
          <rPr>
            <sz val="9"/>
            <color indexed="81"/>
            <rFont val="ＭＳ Ｐゴシック"/>
            <family val="3"/>
            <charset val="128"/>
          </rPr>
          <t>健康状態を選択</t>
        </r>
      </text>
    </comment>
    <comment ref="J31" authorId="2" shapeId="0">
      <text>
        <r>
          <rPr>
            <sz val="9"/>
            <color indexed="81"/>
            <rFont val="ＭＳ Ｐゴシック"/>
            <family val="3"/>
            <charset val="128"/>
          </rPr>
          <t xml:space="preserve">種目を選択
</t>
        </r>
      </text>
    </comment>
    <comment ref="K31" authorId="1" shapeId="0">
      <text>
        <r>
          <rPr>
            <sz val="9"/>
            <color indexed="81"/>
            <rFont val="ＭＳ Ｐゴシック"/>
            <family val="3"/>
            <charset val="128"/>
          </rPr>
          <t>トラックは 1/100 まで
フィールドの単位は㎝（例）11秒00→1100
　　9分30秒00→93000
　　5m00→500</t>
        </r>
      </text>
    </comment>
    <comment ref="L31" authorId="2" shapeId="0">
      <text>
        <r>
          <rPr>
            <sz val="9"/>
            <color indexed="81"/>
            <rFont val="ＭＳ Ｐゴシック"/>
            <family val="3"/>
            <charset val="128"/>
          </rPr>
          <t>種目を選択</t>
        </r>
      </text>
    </comment>
    <comment ref="M31" authorId="1" shapeId="0">
      <text>
        <r>
          <rPr>
            <sz val="9"/>
            <color indexed="81"/>
            <rFont val="ＭＳ Ｐゴシック"/>
            <family val="3"/>
            <charset val="128"/>
          </rPr>
          <t>トラックは 1/100 まで
フィールドの単位は㎝（例）11秒00→1100
　　9分30秒00→93000
　　5m00→500</t>
        </r>
      </text>
    </comment>
    <comment ref="P31" authorId="2" shapeId="0">
      <text>
        <r>
          <rPr>
            <sz val="9"/>
            <color indexed="81"/>
            <rFont val="ＭＳ Ｐゴシック"/>
            <family val="3"/>
            <charset val="128"/>
          </rPr>
          <t>種目を選択</t>
        </r>
      </text>
    </comment>
    <comment ref="Q31" authorId="1" shapeId="0">
      <text>
        <r>
          <rPr>
            <sz val="9"/>
            <color indexed="81"/>
            <rFont val="ＭＳ Ｐゴシック"/>
            <family val="3"/>
            <charset val="128"/>
          </rPr>
          <t>トラックは 1/100 まで
フィールドの単位は㎝（例）11秒00→1100
　　9分30秒00→93000
　　5m00→500</t>
        </r>
      </text>
    </comment>
    <comment ref="R31" authorId="2" shapeId="0">
      <text>
        <r>
          <rPr>
            <sz val="9"/>
            <color indexed="81"/>
            <rFont val="ＭＳ Ｐゴシック"/>
            <family val="3"/>
            <charset val="128"/>
          </rPr>
          <t>種目を選択</t>
        </r>
      </text>
    </comment>
    <comment ref="S31" authorId="1" shapeId="0">
      <text>
        <r>
          <rPr>
            <sz val="9"/>
            <color indexed="81"/>
            <rFont val="ＭＳ Ｐゴシック"/>
            <family val="3"/>
            <charset val="128"/>
          </rPr>
          <t>トラックは 1/100 まで
フィールドの単位は㎝（例）11秒00→1100
　　9分30秒00→93000
　　5m00→500</t>
        </r>
      </text>
    </comment>
    <comment ref="T31" authorId="2" shapeId="0">
      <text>
        <r>
          <rPr>
            <sz val="9"/>
            <color indexed="81"/>
            <rFont val="ＭＳ Ｐゴシック"/>
            <family val="3"/>
            <charset val="128"/>
          </rPr>
          <t>出場学生で監督，コーチ，チーフマネージャーを兼ねる場合に選択</t>
        </r>
      </text>
    </comment>
    <comment ref="D32" authorId="1" shapeId="0">
      <text>
        <r>
          <rPr>
            <sz val="9"/>
            <color indexed="81"/>
            <rFont val="ＭＳ Ｐゴシック"/>
            <family val="3"/>
            <charset val="128"/>
          </rPr>
          <t>姓と名の間に
半角スペース
を挿入して下さい</t>
        </r>
      </text>
    </comment>
    <comment ref="G32" authorId="2" shapeId="0">
      <text>
        <r>
          <rPr>
            <sz val="9"/>
            <color indexed="81"/>
            <rFont val="ＭＳ Ｐゴシック"/>
            <family val="3"/>
            <charset val="128"/>
          </rPr>
          <t xml:space="preserve">半角数字を入力
</t>
        </r>
      </text>
    </comment>
    <comment ref="I32" authorId="2" shapeId="0">
      <text>
        <r>
          <rPr>
            <sz val="9"/>
            <color indexed="81"/>
            <rFont val="ＭＳ Ｐゴシック"/>
            <family val="3"/>
            <charset val="128"/>
          </rPr>
          <t>健康状態を選択</t>
        </r>
      </text>
    </comment>
    <comment ref="J32" authorId="2" shapeId="0">
      <text>
        <r>
          <rPr>
            <sz val="9"/>
            <color indexed="81"/>
            <rFont val="ＭＳ Ｐゴシック"/>
            <family val="3"/>
            <charset val="128"/>
          </rPr>
          <t xml:space="preserve">種目を選択
</t>
        </r>
      </text>
    </comment>
    <comment ref="K32" authorId="1" shapeId="0">
      <text>
        <r>
          <rPr>
            <sz val="9"/>
            <color indexed="81"/>
            <rFont val="ＭＳ Ｐゴシック"/>
            <family val="3"/>
            <charset val="128"/>
          </rPr>
          <t>トラックは 1/100 まで
フィールドの単位は㎝（例）11秒00→1100
　　9分30秒00→93000
　　5m00→500</t>
        </r>
      </text>
    </comment>
    <comment ref="L32" authorId="2" shapeId="0">
      <text>
        <r>
          <rPr>
            <sz val="9"/>
            <color indexed="81"/>
            <rFont val="ＭＳ Ｐゴシック"/>
            <family val="3"/>
            <charset val="128"/>
          </rPr>
          <t>種目を選択</t>
        </r>
      </text>
    </comment>
    <comment ref="M32" authorId="1" shapeId="0">
      <text>
        <r>
          <rPr>
            <sz val="9"/>
            <color indexed="81"/>
            <rFont val="ＭＳ Ｐゴシック"/>
            <family val="3"/>
            <charset val="128"/>
          </rPr>
          <t>トラックは 1/100 まで
フィールドの単位は㎝（例）11秒00→1100
　　9分30秒00→93000
　　5m00→500</t>
        </r>
      </text>
    </comment>
    <comment ref="P32" authorId="2" shapeId="0">
      <text>
        <r>
          <rPr>
            <sz val="9"/>
            <color indexed="81"/>
            <rFont val="ＭＳ Ｐゴシック"/>
            <family val="3"/>
            <charset val="128"/>
          </rPr>
          <t>種目を選択</t>
        </r>
      </text>
    </comment>
    <comment ref="Q32" authorId="1" shapeId="0">
      <text>
        <r>
          <rPr>
            <sz val="9"/>
            <color indexed="81"/>
            <rFont val="ＭＳ Ｐゴシック"/>
            <family val="3"/>
            <charset val="128"/>
          </rPr>
          <t>トラックは 1/100 まで
フィールドの単位は㎝（例）11秒00→1100
　　9分30秒00→93000
　　5m00→500</t>
        </r>
      </text>
    </comment>
    <comment ref="R32" authorId="2" shapeId="0">
      <text>
        <r>
          <rPr>
            <sz val="9"/>
            <color indexed="81"/>
            <rFont val="ＭＳ Ｐゴシック"/>
            <family val="3"/>
            <charset val="128"/>
          </rPr>
          <t>種目を選択</t>
        </r>
      </text>
    </comment>
    <comment ref="S32" authorId="1" shapeId="0">
      <text>
        <r>
          <rPr>
            <sz val="9"/>
            <color indexed="81"/>
            <rFont val="ＭＳ Ｐゴシック"/>
            <family val="3"/>
            <charset val="128"/>
          </rPr>
          <t>トラックは 1/100 まで
フィールドの単位は㎝（例）11秒00→1100
　　9分30秒00→93000
　　5m00→500</t>
        </r>
      </text>
    </comment>
    <comment ref="T32" authorId="2" shapeId="0">
      <text>
        <r>
          <rPr>
            <sz val="9"/>
            <color indexed="81"/>
            <rFont val="ＭＳ Ｐゴシック"/>
            <family val="3"/>
            <charset val="128"/>
          </rPr>
          <t>出場学生で監督，コーチ，チーフマネージャーを兼ねる場合に選択</t>
        </r>
      </text>
    </comment>
    <comment ref="D33" authorId="1" shapeId="0">
      <text>
        <r>
          <rPr>
            <sz val="9"/>
            <color indexed="81"/>
            <rFont val="ＭＳ Ｐゴシック"/>
            <family val="3"/>
            <charset val="128"/>
          </rPr>
          <t>姓と名の間に
半角スペース
を挿入して下さい</t>
        </r>
      </text>
    </comment>
    <comment ref="G33" authorId="2" shapeId="0">
      <text>
        <r>
          <rPr>
            <sz val="9"/>
            <color indexed="81"/>
            <rFont val="ＭＳ Ｐゴシック"/>
            <family val="3"/>
            <charset val="128"/>
          </rPr>
          <t xml:space="preserve">半角数字を入力
</t>
        </r>
      </text>
    </comment>
    <comment ref="I33" authorId="2" shapeId="0">
      <text>
        <r>
          <rPr>
            <sz val="9"/>
            <color indexed="81"/>
            <rFont val="ＭＳ Ｐゴシック"/>
            <family val="3"/>
            <charset val="128"/>
          </rPr>
          <t>健康状態を選択</t>
        </r>
      </text>
    </comment>
    <comment ref="J33" authorId="2" shapeId="0">
      <text>
        <r>
          <rPr>
            <sz val="9"/>
            <color indexed="81"/>
            <rFont val="ＭＳ Ｐゴシック"/>
            <family val="3"/>
            <charset val="128"/>
          </rPr>
          <t xml:space="preserve">種目を選択
</t>
        </r>
      </text>
    </comment>
    <comment ref="K33" authorId="1" shapeId="0">
      <text>
        <r>
          <rPr>
            <sz val="9"/>
            <color indexed="81"/>
            <rFont val="ＭＳ Ｐゴシック"/>
            <family val="3"/>
            <charset val="128"/>
          </rPr>
          <t>トラックは 1/100 まで
フィールドの単位は㎝（例）11秒00→1100
　　9分30秒00→93000
　　5m00→500</t>
        </r>
      </text>
    </comment>
    <comment ref="L33" authorId="2" shapeId="0">
      <text>
        <r>
          <rPr>
            <sz val="9"/>
            <color indexed="81"/>
            <rFont val="ＭＳ Ｐゴシック"/>
            <family val="3"/>
            <charset val="128"/>
          </rPr>
          <t>種目を選択</t>
        </r>
      </text>
    </comment>
    <comment ref="M33" authorId="1" shapeId="0">
      <text>
        <r>
          <rPr>
            <sz val="9"/>
            <color indexed="81"/>
            <rFont val="ＭＳ Ｐゴシック"/>
            <family val="3"/>
            <charset val="128"/>
          </rPr>
          <t>トラックは 1/100 まで
フィールドの単位は㎝（例）11秒00→1100
　　9分30秒00→93000
　　5m00→500</t>
        </r>
      </text>
    </comment>
    <comment ref="P33" authorId="2" shapeId="0">
      <text>
        <r>
          <rPr>
            <sz val="9"/>
            <color indexed="81"/>
            <rFont val="ＭＳ Ｐゴシック"/>
            <family val="3"/>
            <charset val="128"/>
          </rPr>
          <t>種目を選択</t>
        </r>
      </text>
    </comment>
    <comment ref="Q33" authorId="1" shapeId="0">
      <text>
        <r>
          <rPr>
            <sz val="9"/>
            <color indexed="81"/>
            <rFont val="ＭＳ Ｐゴシック"/>
            <family val="3"/>
            <charset val="128"/>
          </rPr>
          <t>トラックは 1/100 まで
フィールドの単位は㎝（例）11秒00→1100
　　9分30秒00→93000
　　5m00→500</t>
        </r>
      </text>
    </comment>
    <comment ref="R33" authorId="2" shapeId="0">
      <text>
        <r>
          <rPr>
            <sz val="9"/>
            <color indexed="81"/>
            <rFont val="ＭＳ Ｐゴシック"/>
            <family val="3"/>
            <charset val="128"/>
          </rPr>
          <t>種目を選択</t>
        </r>
      </text>
    </comment>
    <comment ref="S33" authorId="1" shapeId="0">
      <text>
        <r>
          <rPr>
            <sz val="9"/>
            <color indexed="81"/>
            <rFont val="ＭＳ Ｐゴシック"/>
            <family val="3"/>
            <charset val="128"/>
          </rPr>
          <t>トラックは 1/100 まで
フィールドの単位は㎝（例）11秒00→1100
　　9分30秒00→93000
　　5m00→500</t>
        </r>
      </text>
    </comment>
    <comment ref="T33" authorId="2" shapeId="0">
      <text>
        <r>
          <rPr>
            <sz val="9"/>
            <color indexed="81"/>
            <rFont val="ＭＳ Ｐゴシック"/>
            <family val="3"/>
            <charset val="128"/>
          </rPr>
          <t>出場学生で監督，コーチ，チーフマネージャーを兼ねる場合に選択</t>
        </r>
      </text>
    </comment>
    <comment ref="D34" authorId="1" shapeId="0">
      <text>
        <r>
          <rPr>
            <sz val="9"/>
            <color indexed="81"/>
            <rFont val="ＭＳ Ｐゴシック"/>
            <family val="3"/>
            <charset val="128"/>
          </rPr>
          <t>姓と名の間に
半角スペース
を挿入して下さい</t>
        </r>
      </text>
    </comment>
    <comment ref="G34" authorId="2" shapeId="0">
      <text>
        <r>
          <rPr>
            <sz val="9"/>
            <color indexed="81"/>
            <rFont val="ＭＳ Ｐゴシック"/>
            <family val="3"/>
            <charset val="128"/>
          </rPr>
          <t xml:space="preserve">半角数字を入力
</t>
        </r>
      </text>
    </comment>
    <comment ref="I34" authorId="2" shapeId="0">
      <text>
        <r>
          <rPr>
            <sz val="9"/>
            <color indexed="81"/>
            <rFont val="ＭＳ Ｐゴシック"/>
            <family val="3"/>
            <charset val="128"/>
          </rPr>
          <t>健康状態を選択</t>
        </r>
      </text>
    </comment>
    <comment ref="J34" authorId="2" shapeId="0">
      <text>
        <r>
          <rPr>
            <sz val="9"/>
            <color indexed="81"/>
            <rFont val="ＭＳ Ｐゴシック"/>
            <family val="3"/>
            <charset val="128"/>
          </rPr>
          <t xml:space="preserve">種目を選択
</t>
        </r>
      </text>
    </comment>
    <comment ref="K34" authorId="1" shapeId="0">
      <text>
        <r>
          <rPr>
            <sz val="9"/>
            <color indexed="81"/>
            <rFont val="ＭＳ Ｐゴシック"/>
            <family val="3"/>
            <charset val="128"/>
          </rPr>
          <t>トラックは 1/100 まで
フィールドの単位は㎝（例）11秒00→1100
　　9分30秒00→93000
　　5m00→500</t>
        </r>
      </text>
    </comment>
    <comment ref="L34" authorId="2" shapeId="0">
      <text>
        <r>
          <rPr>
            <sz val="9"/>
            <color indexed="81"/>
            <rFont val="ＭＳ Ｐゴシック"/>
            <family val="3"/>
            <charset val="128"/>
          </rPr>
          <t>種目を選択</t>
        </r>
      </text>
    </comment>
    <comment ref="M34" authorId="1" shapeId="0">
      <text>
        <r>
          <rPr>
            <sz val="9"/>
            <color indexed="81"/>
            <rFont val="ＭＳ Ｐゴシック"/>
            <family val="3"/>
            <charset val="128"/>
          </rPr>
          <t>トラックは 1/100 まで
フィールドの単位は㎝（例）11秒00→1100
　　9分30秒00→93000
　　5m00→500</t>
        </r>
      </text>
    </comment>
    <comment ref="P34" authorId="2" shapeId="0">
      <text>
        <r>
          <rPr>
            <sz val="9"/>
            <color indexed="81"/>
            <rFont val="ＭＳ Ｐゴシック"/>
            <family val="3"/>
            <charset val="128"/>
          </rPr>
          <t>種目を選択</t>
        </r>
      </text>
    </comment>
    <comment ref="Q34" authorId="1" shapeId="0">
      <text>
        <r>
          <rPr>
            <sz val="9"/>
            <color indexed="81"/>
            <rFont val="ＭＳ Ｐゴシック"/>
            <family val="3"/>
            <charset val="128"/>
          </rPr>
          <t>トラックは 1/100 まで
フィールドの単位は㎝（例）11秒00→1100
　　9分30秒00→93000
　　5m00→500</t>
        </r>
      </text>
    </comment>
    <comment ref="R34" authorId="2" shapeId="0">
      <text>
        <r>
          <rPr>
            <sz val="9"/>
            <color indexed="81"/>
            <rFont val="ＭＳ Ｐゴシック"/>
            <family val="3"/>
            <charset val="128"/>
          </rPr>
          <t>種目を選択</t>
        </r>
      </text>
    </comment>
    <comment ref="S34" authorId="1" shapeId="0">
      <text>
        <r>
          <rPr>
            <sz val="9"/>
            <color indexed="81"/>
            <rFont val="ＭＳ Ｐゴシック"/>
            <family val="3"/>
            <charset val="128"/>
          </rPr>
          <t>トラックは 1/100 まで
フィールドの単位は㎝（例）11秒00→1100
　　9分30秒00→93000
　　5m00→500</t>
        </r>
      </text>
    </comment>
    <comment ref="T34" authorId="2" shapeId="0">
      <text>
        <r>
          <rPr>
            <sz val="9"/>
            <color indexed="81"/>
            <rFont val="ＭＳ Ｐゴシック"/>
            <family val="3"/>
            <charset val="128"/>
          </rPr>
          <t>出場学生で監督，コーチ，チーフマネージャーを兼ねる場合に選択</t>
        </r>
      </text>
    </comment>
    <comment ref="D35" authorId="1" shapeId="0">
      <text>
        <r>
          <rPr>
            <sz val="9"/>
            <color indexed="81"/>
            <rFont val="ＭＳ Ｐゴシック"/>
            <family val="3"/>
            <charset val="128"/>
          </rPr>
          <t>姓と名の間に
半角スペース
を挿入して下さい</t>
        </r>
      </text>
    </comment>
    <comment ref="G35" authorId="2" shapeId="0">
      <text>
        <r>
          <rPr>
            <sz val="9"/>
            <color indexed="81"/>
            <rFont val="ＭＳ Ｐゴシック"/>
            <family val="3"/>
            <charset val="128"/>
          </rPr>
          <t xml:space="preserve">半角数字を入力
</t>
        </r>
      </text>
    </comment>
    <comment ref="I35" authorId="2" shapeId="0">
      <text>
        <r>
          <rPr>
            <sz val="9"/>
            <color indexed="81"/>
            <rFont val="ＭＳ Ｐゴシック"/>
            <family val="3"/>
            <charset val="128"/>
          </rPr>
          <t>健康状態を選択</t>
        </r>
      </text>
    </comment>
    <comment ref="J35" authorId="2" shapeId="0">
      <text>
        <r>
          <rPr>
            <sz val="9"/>
            <color indexed="81"/>
            <rFont val="ＭＳ Ｐゴシック"/>
            <family val="3"/>
            <charset val="128"/>
          </rPr>
          <t xml:space="preserve">種目を選択
</t>
        </r>
      </text>
    </comment>
    <comment ref="K35" authorId="1" shapeId="0">
      <text>
        <r>
          <rPr>
            <sz val="9"/>
            <color indexed="81"/>
            <rFont val="ＭＳ Ｐゴシック"/>
            <family val="3"/>
            <charset val="128"/>
          </rPr>
          <t>トラックは 1/100 まで
フィールドの単位は㎝（例）11秒00→1100
　　9分30秒00→93000
　　5m00→500</t>
        </r>
      </text>
    </comment>
    <comment ref="L35" authorId="2" shapeId="0">
      <text>
        <r>
          <rPr>
            <sz val="9"/>
            <color indexed="81"/>
            <rFont val="ＭＳ Ｐゴシック"/>
            <family val="3"/>
            <charset val="128"/>
          </rPr>
          <t>種目を選択</t>
        </r>
      </text>
    </comment>
    <comment ref="M35" authorId="1" shapeId="0">
      <text>
        <r>
          <rPr>
            <sz val="9"/>
            <color indexed="81"/>
            <rFont val="ＭＳ Ｐゴシック"/>
            <family val="3"/>
            <charset val="128"/>
          </rPr>
          <t>トラックは 1/100 まで
フィールドの単位は㎝（例）11秒00→1100
　　9分30秒00→93000
　　5m00→500</t>
        </r>
      </text>
    </comment>
    <comment ref="P35" authorId="2" shapeId="0">
      <text>
        <r>
          <rPr>
            <sz val="9"/>
            <color indexed="81"/>
            <rFont val="ＭＳ Ｐゴシック"/>
            <family val="3"/>
            <charset val="128"/>
          </rPr>
          <t>種目を選択</t>
        </r>
      </text>
    </comment>
    <comment ref="Q35" authorId="1" shapeId="0">
      <text>
        <r>
          <rPr>
            <sz val="9"/>
            <color indexed="81"/>
            <rFont val="ＭＳ Ｐゴシック"/>
            <family val="3"/>
            <charset val="128"/>
          </rPr>
          <t>トラックは 1/100 まで
フィールドの単位は㎝（例）11秒00→1100
　　9分30秒00→93000
　　5m00→500</t>
        </r>
      </text>
    </comment>
    <comment ref="R35" authorId="2" shapeId="0">
      <text>
        <r>
          <rPr>
            <sz val="9"/>
            <color indexed="81"/>
            <rFont val="ＭＳ Ｐゴシック"/>
            <family val="3"/>
            <charset val="128"/>
          </rPr>
          <t>種目を選択</t>
        </r>
      </text>
    </comment>
    <comment ref="S35" authorId="1" shapeId="0">
      <text>
        <r>
          <rPr>
            <sz val="9"/>
            <color indexed="81"/>
            <rFont val="ＭＳ Ｐゴシック"/>
            <family val="3"/>
            <charset val="128"/>
          </rPr>
          <t>トラックは 1/100 まで
フィールドの単位は㎝（例）11秒00→1100
　　9分30秒00→93000
　　5m00→500</t>
        </r>
      </text>
    </comment>
    <comment ref="T35" authorId="2" shapeId="0">
      <text>
        <r>
          <rPr>
            <sz val="9"/>
            <color indexed="81"/>
            <rFont val="ＭＳ Ｐゴシック"/>
            <family val="3"/>
            <charset val="128"/>
          </rPr>
          <t>出場学生で監督，コーチ，チーフマネージャーを兼ねる場合に選択</t>
        </r>
      </text>
    </comment>
    <comment ref="D36" authorId="1" shapeId="0">
      <text>
        <r>
          <rPr>
            <sz val="9"/>
            <color indexed="81"/>
            <rFont val="ＭＳ Ｐゴシック"/>
            <family val="3"/>
            <charset val="128"/>
          </rPr>
          <t>姓と名の間に
半角スペース
を挿入して下さい</t>
        </r>
      </text>
    </comment>
    <comment ref="G36" authorId="2" shapeId="0">
      <text>
        <r>
          <rPr>
            <sz val="9"/>
            <color indexed="81"/>
            <rFont val="ＭＳ Ｐゴシック"/>
            <family val="3"/>
            <charset val="128"/>
          </rPr>
          <t xml:space="preserve">半角数字を入力
</t>
        </r>
      </text>
    </comment>
    <comment ref="I36" authorId="2" shapeId="0">
      <text>
        <r>
          <rPr>
            <sz val="9"/>
            <color indexed="81"/>
            <rFont val="ＭＳ Ｐゴシック"/>
            <family val="3"/>
            <charset val="128"/>
          </rPr>
          <t>健康状態を選択</t>
        </r>
      </text>
    </comment>
    <comment ref="J36" authorId="2" shapeId="0">
      <text>
        <r>
          <rPr>
            <sz val="9"/>
            <color indexed="81"/>
            <rFont val="ＭＳ Ｐゴシック"/>
            <family val="3"/>
            <charset val="128"/>
          </rPr>
          <t xml:space="preserve">種目を選択
</t>
        </r>
      </text>
    </comment>
    <comment ref="K36" authorId="1" shapeId="0">
      <text>
        <r>
          <rPr>
            <sz val="9"/>
            <color indexed="81"/>
            <rFont val="ＭＳ Ｐゴシック"/>
            <family val="3"/>
            <charset val="128"/>
          </rPr>
          <t>トラックは 1/100 まで
フィールドの単位は㎝（例）11秒00→1100
　　9分30秒00→93000
　　5m00→500</t>
        </r>
      </text>
    </comment>
    <comment ref="L36" authorId="2" shapeId="0">
      <text>
        <r>
          <rPr>
            <sz val="9"/>
            <color indexed="81"/>
            <rFont val="ＭＳ Ｐゴシック"/>
            <family val="3"/>
            <charset val="128"/>
          </rPr>
          <t>種目を選択</t>
        </r>
      </text>
    </comment>
    <comment ref="M36" authorId="1" shapeId="0">
      <text>
        <r>
          <rPr>
            <sz val="9"/>
            <color indexed="81"/>
            <rFont val="ＭＳ Ｐゴシック"/>
            <family val="3"/>
            <charset val="128"/>
          </rPr>
          <t>トラックは 1/100 まで
フィールドの単位は㎝（例）11秒00→1100
　　9分30秒00→93000
　　5m00→500</t>
        </r>
      </text>
    </comment>
    <comment ref="P36" authorId="2" shapeId="0">
      <text>
        <r>
          <rPr>
            <sz val="9"/>
            <color indexed="81"/>
            <rFont val="ＭＳ Ｐゴシック"/>
            <family val="3"/>
            <charset val="128"/>
          </rPr>
          <t>種目を選択</t>
        </r>
      </text>
    </comment>
    <comment ref="Q36" authorId="1" shapeId="0">
      <text>
        <r>
          <rPr>
            <sz val="9"/>
            <color indexed="81"/>
            <rFont val="ＭＳ Ｐゴシック"/>
            <family val="3"/>
            <charset val="128"/>
          </rPr>
          <t>トラックは 1/100 まで
フィールドの単位は㎝（例）11秒00→1100
　　9分30秒00→93000
　　5m00→500</t>
        </r>
      </text>
    </comment>
    <comment ref="R36" authorId="2" shapeId="0">
      <text>
        <r>
          <rPr>
            <sz val="9"/>
            <color indexed="81"/>
            <rFont val="ＭＳ Ｐゴシック"/>
            <family val="3"/>
            <charset val="128"/>
          </rPr>
          <t>種目を選択</t>
        </r>
      </text>
    </comment>
    <comment ref="S36" authorId="1" shapeId="0">
      <text>
        <r>
          <rPr>
            <sz val="9"/>
            <color indexed="81"/>
            <rFont val="ＭＳ Ｐゴシック"/>
            <family val="3"/>
            <charset val="128"/>
          </rPr>
          <t>トラックは 1/100 まで
フィールドの単位は㎝（例）11秒00→1100
　　9分30秒00→93000
　　5m00→500</t>
        </r>
      </text>
    </comment>
    <comment ref="T36" authorId="2" shapeId="0">
      <text>
        <r>
          <rPr>
            <sz val="9"/>
            <color indexed="81"/>
            <rFont val="ＭＳ Ｐゴシック"/>
            <family val="3"/>
            <charset val="128"/>
          </rPr>
          <t>出場学生で監督，コーチ，チーフマネージャーを兼ねる場合に選択</t>
        </r>
      </text>
    </comment>
    <comment ref="D37" authorId="1" shapeId="0">
      <text>
        <r>
          <rPr>
            <sz val="9"/>
            <color indexed="81"/>
            <rFont val="ＭＳ Ｐゴシック"/>
            <family val="3"/>
            <charset val="128"/>
          </rPr>
          <t>姓と名の間に
半角スペース
を挿入して下さい</t>
        </r>
      </text>
    </comment>
    <comment ref="G37" authorId="2" shapeId="0">
      <text>
        <r>
          <rPr>
            <sz val="9"/>
            <color indexed="81"/>
            <rFont val="ＭＳ Ｐゴシック"/>
            <family val="3"/>
            <charset val="128"/>
          </rPr>
          <t xml:space="preserve">半角数字を入力
</t>
        </r>
      </text>
    </comment>
    <comment ref="I37" authorId="2" shapeId="0">
      <text>
        <r>
          <rPr>
            <sz val="9"/>
            <color indexed="81"/>
            <rFont val="ＭＳ Ｐゴシック"/>
            <family val="3"/>
            <charset val="128"/>
          </rPr>
          <t>健康状態を選択</t>
        </r>
      </text>
    </comment>
    <comment ref="J37" authorId="2" shapeId="0">
      <text>
        <r>
          <rPr>
            <sz val="9"/>
            <color indexed="81"/>
            <rFont val="ＭＳ Ｐゴシック"/>
            <family val="3"/>
            <charset val="128"/>
          </rPr>
          <t xml:space="preserve">種目を選択
</t>
        </r>
      </text>
    </comment>
    <comment ref="K37" authorId="1" shapeId="0">
      <text>
        <r>
          <rPr>
            <sz val="9"/>
            <color indexed="81"/>
            <rFont val="ＭＳ Ｐゴシック"/>
            <family val="3"/>
            <charset val="128"/>
          </rPr>
          <t>トラックは 1/100 まで
フィールドの単位は㎝（例）11秒00→1100
　　9分30秒00→93000
　　5m00→500</t>
        </r>
      </text>
    </comment>
    <comment ref="L37" authorId="2" shapeId="0">
      <text>
        <r>
          <rPr>
            <sz val="9"/>
            <color indexed="81"/>
            <rFont val="ＭＳ Ｐゴシック"/>
            <family val="3"/>
            <charset val="128"/>
          </rPr>
          <t>種目を選択</t>
        </r>
      </text>
    </comment>
    <comment ref="M37" authorId="1" shapeId="0">
      <text>
        <r>
          <rPr>
            <sz val="9"/>
            <color indexed="81"/>
            <rFont val="ＭＳ Ｐゴシック"/>
            <family val="3"/>
            <charset val="128"/>
          </rPr>
          <t>トラックは 1/100 まで
フィールドの単位は㎝（例）11秒00→1100
　　9分30秒00→93000
　　5m00→500</t>
        </r>
      </text>
    </comment>
    <comment ref="P37" authorId="2" shapeId="0">
      <text>
        <r>
          <rPr>
            <sz val="9"/>
            <color indexed="81"/>
            <rFont val="ＭＳ Ｐゴシック"/>
            <family val="3"/>
            <charset val="128"/>
          </rPr>
          <t>種目を選択</t>
        </r>
      </text>
    </comment>
    <comment ref="Q37" authorId="1" shapeId="0">
      <text>
        <r>
          <rPr>
            <sz val="9"/>
            <color indexed="81"/>
            <rFont val="ＭＳ Ｐゴシック"/>
            <family val="3"/>
            <charset val="128"/>
          </rPr>
          <t>トラックは 1/100 まで
フィールドの単位は㎝（例）11秒00→1100
　　9分30秒00→93000
　　5m00→500</t>
        </r>
      </text>
    </comment>
    <comment ref="R37" authorId="2" shapeId="0">
      <text>
        <r>
          <rPr>
            <sz val="9"/>
            <color indexed="81"/>
            <rFont val="ＭＳ Ｐゴシック"/>
            <family val="3"/>
            <charset val="128"/>
          </rPr>
          <t>種目を選択</t>
        </r>
      </text>
    </comment>
    <comment ref="S37" authorId="1" shapeId="0">
      <text>
        <r>
          <rPr>
            <sz val="9"/>
            <color indexed="81"/>
            <rFont val="ＭＳ Ｐゴシック"/>
            <family val="3"/>
            <charset val="128"/>
          </rPr>
          <t>トラックは 1/100 まで
フィールドの単位は㎝（例）11秒00→1100
　　9分30秒00→93000
　　5m00→500</t>
        </r>
      </text>
    </comment>
    <comment ref="T37" authorId="2" shapeId="0">
      <text>
        <r>
          <rPr>
            <sz val="9"/>
            <color indexed="81"/>
            <rFont val="ＭＳ Ｐゴシック"/>
            <family val="3"/>
            <charset val="128"/>
          </rPr>
          <t>出場学生で監督，コーチ，チーフマネージャーを兼ねる場合に選択</t>
        </r>
      </text>
    </comment>
    <comment ref="D38" authorId="1" shapeId="0">
      <text>
        <r>
          <rPr>
            <sz val="9"/>
            <color indexed="81"/>
            <rFont val="ＭＳ Ｐゴシック"/>
            <family val="3"/>
            <charset val="128"/>
          </rPr>
          <t>姓と名の間に
半角スペース
を挿入して下さい</t>
        </r>
      </text>
    </comment>
    <comment ref="G38" authorId="2" shapeId="0">
      <text>
        <r>
          <rPr>
            <sz val="9"/>
            <color indexed="81"/>
            <rFont val="ＭＳ Ｐゴシック"/>
            <family val="3"/>
            <charset val="128"/>
          </rPr>
          <t xml:space="preserve">半角数字を入力
</t>
        </r>
      </text>
    </comment>
    <comment ref="I38" authorId="2" shapeId="0">
      <text>
        <r>
          <rPr>
            <sz val="9"/>
            <color indexed="81"/>
            <rFont val="ＭＳ Ｐゴシック"/>
            <family val="3"/>
            <charset val="128"/>
          </rPr>
          <t>健康状態を選択</t>
        </r>
      </text>
    </comment>
    <comment ref="J38" authorId="2" shapeId="0">
      <text>
        <r>
          <rPr>
            <sz val="9"/>
            <color indexed="81"/>
            <rFont val="ＭＳ Ｐゴシック"/>
            <family val="3"/>
            <charset val="128"/>
          </rPr>
          <t xml:space="preserve">種目を選択
</t>
        </r>
      </text>
    </comment>
    <comment ref="K38" authorId="1" shapeId="0">
      <text>
        <r>
          <rPr>
            <sz val="9"/>
            <color indexed="81"/>
            <rFont val="ＭＳ Ｐゴシック"/>
            <family val="3"/>
            <charset val="128"/>
          </rPr>
          <t>トラックは 1/100 まで
フィールドの単位は㎝（例）11秒00→1100
　　9分30秒00→93000
　　5m00→500</t>
        </r>
      </text>
    </comment>
    <comment ref="L38" authorId="2" shapeId="0">
      <text>
        <r>
          <rPr>
            <sz val="9"/>
            <color indexed="81"/>
            <rFont val="ＭＳ Ｐゴシック"/>
            <family val="3"/>
            <charset val="128"/>
          </rPr>
          <t>種目を選択</t>
        </r>
      </text>
    </comment>
    <comment ref="M38" authorId="1" shapeId="0">
      <text>
        <r>
          <rPr>
            <sz val="9"/>
            <color indexed="81"/>
            <rFont val="ＭＳ Ｐゴシック"/>
            <family val="3"/>
            <charset val="128"/>
          </rPr>
          <t>トラックは 1/100 まで
フィールドの単位は㎝（例）11秒00→1100
　　9分30秒00→93000
　　5m00→500</t>
        </r>
      </text>
    </comment>
    <comment ref="P38" authorId="2" shapeId="0">
      <text>
        <r>
          <rPr>
            <sz val="9"/>
            <color indexed="81"/>
            <rFont val="ＭＳ Ｐゴシック"/>
            <family val="3"/>
            <charset val="128"/>
          </rPr>
          <t>種目を選択</t>
        </r>
      </text>
    </comment>
    <comment ref="Q38" authorId="1" shapeId="0">
      <text>
        <r>
          <rPr>
            <sz val="9"/>
            <color indexed="81"/>
            <rFont val="ＭＳ Ｐゴシック"/>
            <family val="3"/>
            <charset val="128"/>
          </rPr>
          <t>トラックは 1/100 まで
フィールドの単位は㎝（例）11秒00→1100
　　9分30秒00→93000
　　5m00→500</t>
        </r>
      </text>
    </comment>
    <comment ref="R38" authorId="2" shapeId="0">
      <text>
        <r>
          <rPr>
            <sz val="9"/>
            <color indexed="81"/>
            <rFont val="ＭＳ Ｐゴシック"/>
            <family val="3"/>
            <charset val="128"/>
          </rPr>
          <t>種目を選択</t>
        </r>
      </text>
    </comment>
    <comment ref="S38" authorId="1" shapeId="0">
      <text>
        <r>
          <rPr>
            <sz val="9"/>
            <color indexed="81"/>
            <rFont val="ＭＳ Ｐゴシック"/>
            <family val="3"/>
            <charset val="128"/>
          </rPr>
          <t>トラックは 1/100 まで
フィールドの単位は㎝（例）11秒00→1100
　　9分30秒00→93000
　　5m00→500</t>
        </r>
      </text>
    </comment>
    <comment ref="T38" authorId="2" shapeId="0">
      <text>
        <r>
          <rPr>
            <sz val="9"/>
            <color indexed="81"/>
            <rFont val="ＭＳ Ｐゴシック"/>
            <family val="3"/>
            <charset val="128"/>
          </rPr>
          <t>出場学生で監督，コーチ，チーフマネージャーを兼ねる場合に選択</t>
        </r>
      </text>
    </comment>
    <comment ref="D39" authorId="1" shapeId="0">
      <text>
        <r>
          <rPr>
            <sz val="9"/>
            <color indexed="81"/>
            <rFont val="ＭＳ Ｐゴシック"/>
            <family val="3"/>
            <charset val="128"/>
          </rPr>
          <t>姓と名の間に
半角スペース
を挿入して下さい</t>
        </r>
      </text>
    </comment>
    <comment ref="G39" authorId="2" shapeId="0">
      <text>
        <r>
          <rPr>
            <sz val="9"/>
            <color indexed="81"/>
            <rFont val="ＭＳ Ｐゴシック"/>
            <family val="3"/>
            <charset val="128"/>
          </rPr>
          <t xml:space="preserve">半角数字を入力
</t>
        </r>
      </text>
    </comment>
    <comment ref="I39" authorId="2" shapeId="0">
      <text>
        <r>
          <rPr>
            <sz val="9"/>
            <color indexed="81"/>
            <rFont val="ＭＳ Ｐゴシック"/>
            <family val="3"/>
            <charset val="128"/>
          </rPr>
          <t>健康状態を選択</t>
        </r>
      </text>
    </comment>
    <comment ref="J39" authorId="2" shapeId="0">
      <text>
        <r>
          <rPr>
            <sz val="9"/>
            <color indexed="81"/>
            <rFont val="ＭＳ Ｐゴシック"/>
            <family val="3"/>
            <charset val="128"/>
          </rPr>
          <t xml:space="preserve">種目を選択
</t>
        </r>
      </text>
    </comment>
    <comment ref="K39" authorId="1" shapeId="0">
      <text>
        <r>
          <rPr>
            <sz val="9"/>
            <color indexed="81"/>
            <rFont val="ＭＳ Ｐゴシック"/>
            <family val="3"/>
            <charset val="128"/>
          </rPr>
          <t>トラックは 1/100 まで
フィールドの単位は㎝（例）11秒00→1100
　　9分30秒00→93000
　　5m00→500</t>
        </r>
      </text>
    </comment>
    <comment ref="L39" authorId="2" shapeId="0">
      <text>
        <r>
          <rPr>
            <sz val="9"/>
            <color indexed="81"/>
            <rFont val="ＭＳ Ｐゴシック"/>
            <family val="3"/>
            <charset val="128"/>
          </rPr>
          <t>種目を選択</t>
        </r>
      </text>
    </comment>
    <comment ref="M39" authorId="1" shapeId="0">
      <text>
        <r>
          <rPr>
            <sz val="9"/>
            <color indexed="81"/>
            <rFont val="ＭＳ Ｐゴシック"/>
            <family val="3"/>
            <charset val="128"/>
          </rPr>
          <t>トラックは 1/100 まで
フィールドの単位は㎝（例）11秒00→1100
　　9分30秒00→93000
　　5m00→500</t>
        </r>
      </text>
    </comment>
    <comment ref="P39" authorId="2" shapeId="0">
      <text>
        <r>
          <rPr>
            <sz val="9"/>
            <color indexed="81"/>
            <rFont val="ＭＳ Ｐゴシック"/>
            <family val="3"/>
            <charset val="128"/>
          </rPr>
          <t>種目を選択</t>
        </r>
      </text>
    </comment>
    <comment ref="Q39" authorId="1" shapeId="0">
      <text>
        <r>
          <rPr>
            <sz val="9"/>
            <color indexed="81"/>
            <rFont val="ＭＳ Ｐゴシック"/>
            <family val="3"/>
            <charset val="128"/>
          </rPr>
          <t>トラックは 1/100 まで
フィールドの単位は㎝（例）11秒00→1100
　　9分30秒00→93000
　　5m00→500</t>
        </r>
      </text>
    </comment>
    <comment ref="R39" authorId="2" shapeId="0">
      <text>
        <r>
          <rPr>
            <sz val="9"/>
            <color indexed="81"/>
            <rFont val="ＭＳ Ｐゴシック"/>
            <family val="3"/>
            <charset val="128"/>
          </rPr>
          <t>種目を選択</t>
        </r>
      </text>
    </comment>
    <comment ref="S39" authorId="1" shapeId="0">
      <text>
        <r>
          <rPr>
            <sz val="9"/>
            <color indexed="81"/>
            <rFont val="ＭＳ Ｐゴシック"/>
            <family val="3"/>
            <charset val="128"/>
          </rPr>
          <t>トラックは 1/100 まで
フィールドの単位は㎝（例）11秒00→1100
　　9分30秒00→93000
　　5m00→500</t>
        </r>
      </text>
    </comment>
    <comment ref="T39" authorId="2" shapeId="0">
      <text>
        <r>
          <rPr>
            <sz val="9"/>
            <color indexed="81"/>
            <rFont val="ＭＳ Ｐゴシック"/>
            <family val="3"/>
            <charset val="128"/>
          </rPr>
          <t>出場学生で監督，コーチ，チーフマネージャーを兼ねる場合に選択</t>
        </r>
      </text>
    </comment>
    <comment ref="D40" authorId="1" shapeId="0">
      <text>
        <r>
          <rPr>
            <sz val="9"/>
            <color indexed="81"/>
            <rFont val="ＭＳ Ｐゴシック"/>
            <family val="3"/>
            <charset val="128"/>
          </rPr>
          <t>姓と名の間に
半角スペース
を挿入して下さい</t>
        </r>
      </text>
    </comment>
    <comment ref="G40" authorId="2" shapeId="0">
      <text>
        <r>
          <rPr>
            <sz val="9"/>
            <color indexed="81"/>
            <rFont val="ＭＳ Ｐゴシック"/>
            <family val="3"/>
            <charset val="128"/>
          </rPr>
          <t xml:space="preserve">半角数字を入力
</t>
        </r>
      </text>
    </comment>
    <comment ref="I40" authorId="2" shapeId="0">
      <text>
        <r>
          <rPr>
            <sz val="9"/>
            <color indexed="81"/>
            <rFont val="ＭＳ Ｐゴシック"/>
            <family val="3"/>
            <charset val="128"/>
          </rPr>
          <t>健康状態を選択</t>
        </r>
      </text>
    </comment>
    <comment ref="J40" authorId="2" shapeId="0">
      <text>
        <r>
          <rPr>
            <sz val="9"/>
            <color indexed="81"/>
            <rFont val="ＭＳ Ｐゴシック"/>
            <family val="3"/>
            <charset val="128"/>
          </rPr>
          <t xml:space="preserve">種目を選択
</t>
        </r>
      </text>
    </comment>
    <comment ref="K40" authorId="1" shapeId="0">
      <text>
        <r>
          <rPr>
            <sz val="9"/>
            <color indexed="81"/>
            <rFont val="ＭＳ Ｐゴシック"/>
            <family val="3"/>
            <charset val="128"/>
          </rPr>
          <t>トラックは 1/100 まで
フィールドの単位は㎝（例）11秒00→1100
　　9分30秒00→93000
　　5m00→500</t>
        </r>
      </text>
    </comment>
    <comment ref="L40" authorId="2" shapeId="0">
      <text>
        <r>
          <rPr>
            <sz val="9"/>
            <color indexed="81"/>
            <rFont val="ＭＳ Ｐゴシック"/>
            <family val="3"/>
            <charset val="128"/>
          </rPr>
          <t>種目を選択</t>
        </r>
      </text>
    </comment>
    <comment ref="M40" authorId="1" shapeId="0">
      <text>
        <r>
          <rPr>
            <sz val="9"/>
            <color indexed="81"/>
            <rFont val="ＭＳ Ｐゴシック"/>
            <family val="3"/>
            <charset val="128"/>
          </rPr>
          <t>トラックは 1/100 まで
フィールドの単位は㎝（例）11秒00→1100
　　9分30秒00→93000
　　5m00→500</t>
        </r>
      </text>
    </comment>
    <comment ref="P40" authorId="2" shapeId="0">
      <text>
        <r>
          <rPr>
            <sz val="9"/>
            <color indexed="81"/>
            <rFont val="ＭＳ Ｐゴシック"/>
            <family val="3"/>
            <charset val="128"/>
          </rPr>
          <t>種目を選択</t>
        </r>
      </text>
    </comment>
    <comment ref="Q40" authorId="1" shapeId="0">
      <text>
        <r>
          <rPr>
            <sz val="9"/>
            <color indexed="81"/>
            <rFont val="ＭＳ Ｐゴシック"/>
            <family val="3"/>
            <charset val="128"/>
          </rPr>
          <t>トラックは 1/100 まで
フィールドの単位は㎝（例）11秒00→1100
　　9分30秒00→93000
　　5m00→500</t>
        </r>
      </text>
    </comment>
    <comment ref="R40" authorId="2" shapeId="0">
      <text>
        <r>
          <rPr>
            <sz val="9"/>
            <color indexed="81"/>
            <rFont val="ＭＳ Ｐゴシック"/>
            <family val="3"/>
            <charset val="128"/>
          </rPr>
          <t>種目を選択</t>
        </r>
      </text>
    </comment>
    <comment ref="S40" authorId="1" shapeId="0">
      <text>
        <r>
          <rPr>
            <sz val="9"/>
            <color indexed="81"/>
            <rFont val="ＭＳ Ｐゴシック"/>
            <family val="3"/>
            <charset val="128"/>
          </rPr>
          <t>トラックは 1/100 まで
フィールドの単位は㎝（例）11秒00→1100
　　9分30秒00→93000
　　5m00→500</t>
        </r>
      </text>
    </comment>
    <comment ref="T40" authorId="2" shapeId="0">
      <text>
        <r>
          <rPr>
            <sz val="9"/>
            <color indexed="81"/>
            <rFont val="ＭＳ Ｐゴシック"/>
            <family val="3"/>
            <charset val="128"/>
          </rPr>
          <t>出場学生で監督，コーチ，チーフマネージャーを兼ねる場合に選択</t>
        </r>
      </text>
    </comment>
    <comment ref="D41" authorId="1" shapeId="0">
      <text>
        <r>
          <rPr>
            <sz val="9"/>
            <color indexed="81"/>
            <rFont val="ＭＳ Ｐゴシック"/>
            <family val="3"/>
            <charset val="128"/>
          </rPr>
          <t>姓と名の間に
半角スペース
を挿入して下さい</t>
        </r>
      </text>
    </comment>
    <comment ref="G41" authorId="2" shapeId="0">
      <text>
        <r>
          <rPr>
            <sz val="9"/>
            <color indexed="81"/>
            <rFont val="ＭＳ Ｐゴシック"/>
            <family val="3"/>
            <charset val="128"/>
          </rPr>
          <t xml:space="preserve">半角数字を入力
</t>
        </r>
      </text>
    </comment>
    <comment ref="I41" authorId="2" shapeId="0">
      <text>
        <r>
          <rPr>
            <sz val="9"/>
            <color indexed="81"/>
            <rFont val="ＭＳ Ｐゴシック"/>
            <family val="3"/>
            <charset val="128"/>
          </rPr>
          <t>健康状態を選択</t>
        </r>
      </text>
    </comment>
    <comment ref="J41" authorId="2" shapeId="0">
      <text>
        <r>
          <rPr>
            <sz val="9"/>
            <color indexed="81"/>
            <rFont val="ＭＳ Ｐゴシック"/>
            <family val="3"/>
            <charset val="128"/>
          </rPr>
          <t xml:space="preserve">種目を選択
</t>
        </r>
      </text>
    </comment>
    <comment ref="K41" authorId="1" shapeId="0">
      <text>
        <r>
          <rPr>
            <sz val="9"/>
            <color indexed="81"/>
            <rFont val="ＭＳ Ｐゴシック"/>
            <family val="3"/>
            <charset val="128"/>
          </rPr>
          <t>トラックは 1/100 まで
フィールドの単位は㎝（例）11秒00→1100
　　9分30秒00→93000
　　5m00→500</t>
        </r>
      </text>
    </comment>
    <comment ref="L41" authorId="2" shapeId="0">
      <text>
        <r>
          <rPr>
            <sz val="9"/>
            <color indexed="81"/>
            <rFont val="ＭＳ Ｐゴシック"/>
            <family val="3"/>
            <charset val="128"/>
          </rPr>
          <t>種目を選択</t>
        </r>
      </text>
    </comment>
    <comment ref="M41" authorId="1" shapeId="0">
      <text>
        <r>
          <rPr>
            <sz val="9"/>
            <color indexed="81"/>
            <rFont val="ＭＳ Ｐゴシック"/>
            <family val="3"/>
            <charset val="128"/>
          </rPr>
          <t>トラックは 1/100 まで
フィールドの単位は㎝（例）11秒00→1100
　　9分30秒00→93000
　　5m00→500</t>
        </r>
      </text>
    </comment>
    <comment ref="P41" authorId="2" shapeId="0">
      <text>
        <r>
          <rPr>
            <sz val="9"/>
            <color indexed="81"/>
            <rFont val="ＭＳ Ｐゴシック"/>
            <family val="3"/>
            <charset val="128"/>
          </rPr>
          <t>種目を選択</t>
        </r>
      </text>
    </comment>
    <comment ref="Q41" authorId="1" shapeId="0">
      <text>
        <r>
          <rPr>
            <sz val="9"/>
            <color indexed="81"/>
            <rFont val="ＭＳ Ｐゴシック"/>
            <family val="3"/>
            <charset val="128"/>
          </rPr>
          <t>トラックは 1/100 まで
フィールドの単位は㎝（例）11秒00→1100
　　9分30秒00→93000
　　5m00→500</t>
        </r>
      </text>
    </comment>
    <comment ref="R41" authorId="2" shapeId="0">
      <text>
        <r>
          <rPr>
            <sz val="9"/>
            <color indexed="81"/>
            <rFont val="ＭＳ Ｐゴシック"/>
            <family val="3"/>
            <charset val="128"/>
          </rPr>
          <t>種目を選択</t>
        </r>
      </text>
    </comment>
    <comment ref="S41" authorId="1" shapeId="0">
      <text>
        <r>
          <rPr>
            <sz val="9"/>
            <color indexed="81"/>
            <rFont val="ＭＳ Ｐゴシック"/>
            <family val="3"/>
            <charset val="128"/>
          </rPr>
          <t>トラックは 1/100 まで
フィールドの単位は㎝（例）11秒00→1100
　　9分30秒00→93000
　　5m00→500</t>
        </r>
      </text>
    </comment>
    <comment ref="T41" authorId="2" shapeId="0">
      <text>
        <r>
          <rPr>
            <sz val="9"/>
            <color indexed="81"/>
            <rFont val="ＭＳ Ｐゴシック"/>
            <family val="3"/>
            <charset val="128"/>
          </rPr>
          <t>出場学生で監督，コーチ，チーフマネージャーを兼ねる場合に選択</t>
        </r>
      </text>
    </comment>
    <comment ref="D42" authorId="1" shapeId="0">
      <text>
        <r>
          <rPr>
            <sz val="9"/>
            <color indexed="81"/>
            <rFont val="ＭＳ Ｐゴシック"/>
            <family val="3"/>
            <charset val="128"/>
          </rPr>
          <t>姓と名の間に
半角スペース
を挿入して下さい</t>
        </r>
      </text>
    </comment>
    <comment ref="G42" authorId="2" shapeId="0">
      <text>
        <r>
          <rPr>
            <sz val="9"/>
            <color indexed="81"/>
            <rFont val="ＭＳ Ｐゴシック"/>
            <family val="3"/>
            <charset val="128"/>
          </rPr>
          <t xml:space="preserve">半角数字を入力
</t>
        </r>
      </text>
    </comment>
    <comment ref="I42" authorId="2" shapeId="0">
      <text>
        <r>
          <rPr>
            <sz val="9"/>
            <color indexed="81"/>
            <rFont val="ＭＳ Ｐゴシック"/>
            <family val="3"/>
            <charset val="128"/>
          </rPr>
          <t>健康状態を選択</t>
        </r>
      </text>
    </comment>
    <comment ref="J42" authorId="2" shapeId="0">
      <text>
        <r>
          <rPr>
            <sz val="9"/>
            <color indexed="81"/>
            <rFont val="ＭＳ Ｐゴシック"/>
            <family val="3"/>
            <charset val="128"/>
          </rPr>
          <t xml:space="preserve">種目を選択
</t>
        </r>
      </text>
    </comment>
    <comment ref="K42" authorId="1" shapeId="0">
      <text>
        <r>
          <rPr>
            <sz val="9"/>
            <color indexed="81"/>
            <rFont val="ＭＳ Ｐゴシック"/>
            <family val="3"/>
            <charset val="128"/>
          </rPr>
          <t>トラックは 1/100 まで
フィールドの単位は㎝（例）11秒00→1100
　　9分30秒00→93000
　　5m00→500</t>
        </r>
      </text>
    </comment>
    <comment ref="L42" authorId="2" shapeId="0">
      <text>
        <r>
          <rPr>
            <sz val="9"/>
            <color indexed="81"/>
            <rFont val="ＭＳ Ｐゴシック"/>
            <family val="3"/>
            <charset val="128"/>
          </rPr>
          <t>種目を選択</t>
        </r>
      </text>
    </comment>
    <comment ref="M42" authorId="1" shapeId="0">
      <text>
        <r>
          <rPr>
            <sz val="9"/>
            <color indexed="81"/>
            <rFont val="ＭＳ Ｐゴシック"/>
            <family val="3"/>
            <charset val="128"/>
          </rPr>
          <t>トラックは 1/100 まで
フィールドの単位は㎝（例）11秒00→1100
　　9分30秒00→93000
　　5m00→500</t>
        </r>
      </text>
    </comment>
    <comment ref="P42" authorId="2" shapeId="0">
      <text>
        <r>
          <rPr>
            <sz val="9"/>
            <color indexed="81"/>
            <rFont val="ＭＳ Ｐゴシック"/>
            <family val="3"/>
            <charset val="128"/>
          </rPr>
          <t>種目を選択</t>
        </r>
      </text>
    </comment>
    <comment ref="Q42" authorId="1" shapeId="0">
      <text>
        <r>
          <rPr>
            <sz val="9"/>
            <color indexed="81"/>
            <rFont val="ＭＳ Ｐゴシック"/>
            <family val="3"/>
            <charset val="128"/>
          </rPr>
          <t>トラックは 1/100 まで
フィールドの単位は㎝（例）11秒00→1100
　　9分30秒00→93000
　　5m00→500</t>
        </r>
      </text>
    </comment>
    <comment ref="R42" authorId="2" shapeId="0">
      <text>
        <r>
          <rPr>
            <sz val="9"/>
            <color indexed="81"/>
            <rFont val="ＭＳ Ｐゴシック"/>
            <family val="3"/>
            <charset val="128"/>
          </rPr>
          <t>種目を選択</t>
        </r>
      </text>
    </comment>
    <comment ref="S42" authorId="1" shapeId="0">
      <text>
        <r>
          <rPr>
            <sz val="9"/>
            <color indexed="81"/>
            <rFont val="ＭＳ Ｐゴシック"/>
            <family val="3"/>
            <charset val="128"/>
          </rPr>
          <t>トラックは 1/100 まで
フィールドの単位は㎝（例）11秒00→1100
　　9分30秒00→93000
　　5m00→500</t>
        </r>
      </text>
    </comment>
    <comment ref="T42" authorId="2" shapeId="0">
      <text>
        <r>
          <rPr>
            <sz val="9"/>
            <color indexed="81"/>
            <rFont val="ＭＳ Ｐゴシック"/>
            <family val="3"/>
            <charset val="128"/>
          </rPr>
          <t>出場学生で監督，コーチ，チーフマネージャーを兼ねる場合に選択</t>
        </r>
      </text>
    </comment>
    <comment ref="D43" authorId="1" shapeId="0">
      <text>
        <r>
          <rPr>
            <sz val="9"/>
            <color indexed="81"/>
            <rFont val="ＭＳ Ｐゴシック"/>
            <family val="3"/>
            <charset val="128"/>
          </rPr>
          <t>姓と名の間に
半角スペース
を挿入して下さい</t>
        </r>
      </text>
    </comment>
    <comment ref="G43" authorId="2" shapeId="0">
      <text>
        <r>
          <rPr>
            <sz val="9"/>
            <color indexed="81"/>
            <rFont val="ＭＳ Ｐゴシック"/>
            <family val="3"/>
            <charset val="128"/>
          </rPr>
          <t xml:space="preserve">半角数字を入力
</t>
        </r>
      </text>
    </comment>
    <comment ref="I43" authorId="2" shapeId="0">
      <text>
        <r>
          <rPr>
            <sz val="9"/>
            <color indexed="81"/>
            <rFont val="ＭＳ Ｐゴシック"/>
            <family val="3"/>
            <charset val="128"/>
          </rPr>
          <t>健康状態を選択</t>
        </r>
      </text>
    </comment>
    <comment ref="J43" authorId="2" shapeId="0">
      <text>
        <r>
          <rPr>
            <sz val="9"/>
            <color indexed="81"/>
            <rFont val="ＭＳ Ｐゴシック"/>
            <family val="3"/>
            <charset val="128"/>
          </rPr>
          <t xml:space="preserve">種目を選択
</t>
        </r>
      </text>
    </comment>
    <comment ref="K43" authorId="1" shapeId="0">
      <text>
        <r>
          <rPr>
            <sz val="9"/>
            <color indexed="81"/>
            <rFont val="ＭＳ Ｐゴシック"/>
            <family val="3"/>
            <charset val="128"/>
          </rPr>
          <t>トラックは 1/100 まで
フィールドの単位は㎝（例）11秒00→1100
　　9分30秒00→93000
　　5m00→500</t>
        </r>
      </text>
    </comment>
    <comment ref="L43" authorId="2" shapeId="0">
      <text>
        <r>
          <rPr>
            <sz val="9"/>
            <color indexed="81"/>
            <rFont val="ＭＳ Ｐゴシック"/>
            <family val="3"/>
            <charset val="128"/>
          </rPr>
          <t>種目を選択</t>
        </r>
      </text>
    </comment>
    <comment ref="M43" authorId="1" shapeId="0">
      <text>
        <r>
          <rPr>
            <sz val="9"/>
            <color indexed="81"/>
            <rFont val="ＭＳ Ｐゴシック"/>
            <family val="3"/>
            <charset val="128"/>
          </rPr>
          <t>トラックは 1/100 まで
フィールドの単位は㎝（例）11秒00→1100
　　9分30秒00→93000
　　5m00→500</t>
        </r>
      </text>
    </comment>
    <comment ref="P43" authorId="2" shapeId="0">
      <text>
        <r>
          <rPr>
            <sz val="9"/>
            <color indexed="81"/>
            <rFont val="ＭＳ Ｐゴシック"/>
            <family val="3"/>
            <charset val="128"/>
          </rPr>
          <t>種目を選択</t>
        </r>
      </text>
    </comment>
    <comment ref="Q43" authorId="1" shapeId="0">
      <text>
        <r>
          <rPr>
            <sz val="9"/>
            <color indexed="81"/>
            <rFont val="ＭＳ Ｐゴシック"/>
            <family val="3"/>
            <charset val="128"/>
          </rPr>
          <t>トラックは 1/100 まで
フィールドの単位は㎝（例）11秒00→1100
　　9分30秒00→93000
　　5m00→500</t>
        </r>
      </text>
    </comment>
    <comment ref="R43" authorId="2" shapeId="0">
      <text>
        <r>
          <rPr>
            <sz val="9"/>
            <color indexed="81"/>
            <rFont val="ＭＳ Ｐゴシック"/>
            <family val="3"/>
            <charset val="128"/>
          </rPr>
          <t>種目を選択</t>
        </r>
      </text>
    </comment>
    <comment ref="S43" authorId="1" shapeId="0">
      <text>
        <r>
          <rPr>
            <sz val="9"/>
            <color indexed="81"/>
            <rFont val="ＭＳ Ｐゴシック"/>
            <family val="3"/>
            <charset val="128"/>
          </rPr>
          <t>トラックは 1/100 まで
フィールドの単位は㎝（例）11秒00→1100
　　9分30秒00→93000
　　5m00→500</t>
        </r>
      </text>
    </comment>
    <comment ref="T43" authorId="2" shapeId="0">
      <text>
        <r>
          <rPr>
            <sz val="9"/>
            <color indexed="81"/>
            <rFont val="ＭＳ Ｐゴシック"/>
            <family val="3"/>
            <charset val="128"/>
          </rPr>
          <t>出場学生で監督，コーチ，チーフマネージャーを兼ねる場合に選択</t>
        </r>
      </text>
    </comment>
    <comment ref="D44" authorId="1" shapeId="0">
      <text>
        <r>
          <rPr>
            <sz val="9"/>
            <color indexed="81"/>
            <rFont val="ＭＳ Ｐゴシック"/>
            <family val="3"/>
            <charset val="128"/>
          </rPr>
          <t>姓と名の間に
半角スペース
を挿入して下さい</t>
        </r>
      </text>
    </comment>
    <comment ref="G44" authorId="2" shapeId="0">
      <text>
        <r>
          <rPr>
            <sz val="9"/>
            <color indexed="81"/>
            <rFont val="ＭＳ Ｐゴシック"/>
            <family val="3"/>
            <charset val="128"/>
          </rPr>
          <t xml:space="preserve">半角数字を入力
</t>
        </r>
      </text>
    </comment>
    <comment ref="I44" authorId="2" shapeId="0">
      <text>
        <r>
          <rPr>
            <sz val="9"/>
            <color indexed="81"/>
            <rFont val="ＭＳ Ｐゴシック"/>
            <family val="3"/>
            <charset val="128"/>
          </rPr>
          <t>健康状態を選択</t>
        </r>
      </text>
    </comment>
    <comment ref="J44" authorId="2" shapeId="0">
      <text>
        <r>
          <rPr>
            <sz val="9"/>
            <color indexed="81"/>
            <rFont val="ＭＳ Ｐゴシック"/>
            <family val="3"/>
            <charset val="128"/>
          </rPr>
          <t xml:space="preserve">種目を選択
</t>
        </r>
      </text>
    </comment>
    <comment ref="K44" authorId="1" shapeId="0">
      <text>
        <r>
          <rPr>
            <sz val="9"/>
            <color indexed="81"/>
            <rFont val="ＭＳ Ｐゴシック"/>
            <family val="3"/>
            <charset val="128"/>
          </rPr>
          <t>トラックは 1/100 まで
フィールドの単位は㎝（例）11秒00→1100
　　9分30秒00→93000
　　5m00→500</t>
        </r>
      </text>
    </comment>
    <comment ref="L44" authorId="2" shapeId="0">
      <text>
        <r>
          <rPr>
            <sz val="9"/>
            <color indexed="81"/>
            <rFont val="ＭＳ Ｐゴシック"/>
            <family val="3"/>
            <charset val="128"/>
          </rPr>
          <t>種目を選択</t>
        </r>
      </text>
    </comment>
    <comment ref="M44" authorId="1" shapeId="0">
      <text>
        <r>
          <rPr>
            <sz val="9"/>
            <color indexed="81"/>
            <rFont val="ＭＳ Ｐゴシック"/>
            <family val="3"/>
            <charset val="128"/>
          </rPr>
          <t>トラックは 1/100 まで
フィールドの単位は㎝（例）11秒00→1100
　　9分30秒00→93000
　　5m00→500</t>
        </r>
      </text>
    </comment>
    <comment ref="P44" authorId="2" shapeId="0">
      <text>
        <r>
          <rPr>
            <sz val="9"/>
            <color indexed="81"/>
            <rFont val="ＭＳ Ｐゴシック"/>
            <family val="3"/>
            <charset val="128"/>
          </rPr>
          <t>種目を選択</t>
        </r>
      </text>
    </comment>
    <comment ref="Q44" authorId="1" shapeId="0">
      <text>
        <r>
          <rPr>
            <sz val="9"/>
            <color indexed="81"/>
            <rFont val="ＭＳ Ｐゴシック"/>
            <family val="3"/>
            <charset val="128"/>
          </rPr>
          <t>トラックは 1/100 まで
フィールドの単位は㎝（例）11秒00→1100
　　9分30秒00→93000
　　5m00→500</t>
        </r>
      </text>
    </comment>
    <comment ref="R44" authorId="2" shapeId="0">
      <text>
        <r>
          <rPr>
            <sz val="9"/>
            <color indexed="81"/>
            <rFont val="ＭＳ Ｐゴシック"/>
            <family val="3"/>
            <charset val="128"/>
          </rPr>
          <t>種目を選択</t>
        </r>
      </text>
    </comment>
    <comment ref="S44" authorId="1" shapeId="0">
      <text>
        <r>
          <rPr>
            <sz val="9"/>
            <color indexed="81"/>
            <rFont val="ＭＳ Ｐゴシック"/>
            <family val="3"/>
            <charset val="128"/>
          </rPr>
          <t>トラックは 1/100 まで
フィールドの単位は㎝（例）11秒00→1100
　　9分30秒00→93000
　　5m00→500</t>
        </r>
      </text>
    </comment>
    <comment ref="T44" authorId="2" shapeId="0">
      <text>
        <r>
          <rPr>
            <sz val="9"/>
            <color indexed="81"/>
            <rFont val="ＭＳ Ｐゴシック"/>
            <family val="3"/>
            <charset val="128"/>
          </rPr>
          <t>出場学生で監督，コーチ，チーフマネージャーを兼ねる場合に選択</t>
        </r>
      </text>
    </comment>
    <comment ref="D45" authorId="1" shapeId="0">
      <text>
        <r>
          <rPr>
            <sz val="9"/>
            <color indexed="81"/>
            <rFont val="ＭＳ Ｐゴシック"/>
            <family val="3"/>
            <charset val="128"/>
          </rPr>
          <t>姓と名の間に
半角スペース
を挿入して下さい</t>
        </r>
      </text>
    </comment>
    <comment ref="G45" authorId="2" shapeId="0">
      <text>
        <r>
          <rPr>
            <sz val="9"/>
            <color indexed="81"/>
            <rFont val="ＭＳ Ｐゴシック"/>
            <family val="3"/>
            <charset val="128"/>
          </rPr>
          <t xml:space="preserve">半角数字を入力
</t>
        </r>
      </text>
    </comment>
    <comment ref="I45" authorId="2" shapeId="0">
      <text>
        <r>
          <rPr>
            <sz val="9"/>
            <color indexed="81"/>
            <rFont val="ＭＳ Ｐゴシック"/>
            <family val="3"/>
            <charset val="128"/>
          </rPr>
          <t>健康状態を選択</t>
        </r>
      </text>
    </comment>
    <comment ref="J45" authorId="2" shapeId="0">
      <text>
        <r>
          <rPr>
            <sz val="9"/>
            <color indexed="81"/>
            <rFont val="ＭＳ Ｐゴシック"/>
            <family val="3"/>
            <charset val="128"/>
          </rPr>
          <t xml:space="preserve">種目を選択
</t>
        </r>
      </text>
    </comment>
    <comment ref="K45" authorId="1" shapeId="0">
      <text>
        <r>
          <rPr>
            <sz val="9"/>
            <color indexed="81"/>
            <rFont val="ＭＳ Ｐゴシック"/>
            <family val="3"/>
            <charset val="128"/>
          </rPr>
          <t>トラックは 1/100 まで
フィールドの単位は㎝（例）11秒00→1100
　　9分30秒00→93000
　　5m00→500</t>
        </r>
      </text>
    </comment>
    <comment ref="L45" authorId="2" shapeId="0">
      <text>
        <r>
          <rPr>
            <sz val="9"/>
            <color indexed="81"/>
            <rFont val="ＭＳ Ｐゴシック"/>
            <family val="3"/>
            <charset val="128"/>
          </rPr>
          <t>種目を選択</t>
        </r>
      </text>
    </comment>
    <comment ref="M45" authorId="1" shapeId="0">
      <text>
        <r>
          <rPr>
            <sz val="9"/>
            <color indexed="81"/>
            <rFont val="ＭＳ Ｐゴシック"/>
            <family val="3"/>
            <charset val="128"/>
          </rPr>
          <t>トラックは 1/100 まで
フィールドの単位は㎝（例）11秒00→1100
　　9分30秒00→93000
　　5m00→500</t>
        </r>
      </text>
    </comment>
    <comment ref="P45" authorId="2" shapeId="0">
      <text>
        <r>
          <rPr>
            <sz val="9"/>
            <color indexed="81"/>
            <rFont val="ＭＳ Ｐゴシック"/>
            <family val="3"/>
            <charset val="128"/>
          </rPr>
          <t>種目を選択</t>
        </r>
      </text>
    </comment>
    <comment ref="Q45" authorId="1" shapeId="0">
      <text>
        <r>
          <rPr>
            <sz val="9"/>
            <color indexed="81"/>
            <rFont val="ＭＳ Ｐゴシック"/>
            <family val="3"/>
            <charset val="128"/>
          </rPr>
          <t>トラックは 1/100 まで
フィールドの単位は㎝（例）11秒00→1100
　　9分30秒00→93000
　　5m00→500</t>
        </r>
      </text>
    </comment>
    <comment ref="R45" authorId="2" shapeId="0">
      <text>
        <r>
          <rPr>
            <sz val="9"/>
            <color indexed="81"/>
            <rFont val="ＭＳ Ｐゴシック"/>
            <family val="3"/>
            <charset val="128"/>
          </rPr>
          <t>種目を選択</t>
        </r>
      </text>
    </comment>
    <comment ref="S45" authorId="1" shapeId="0">
      <text>
        <r>
          <rPr>
            <sz val="9"/>
            <color indexed="81"/>
            <rFont val="ＭＳ Ｐゴシック"/>
            <family val="3"/>
            <charset val="128"/>
          </rPr>
          <t>トラックは 1/100 まで
フィールドの単位は㎝（例）11秒00→1100
　　9分30秒00→93000
　　5m00→500</t>
        </r>
      </text>
    </comment>
    <comment ref="T45" authorId="2" shapeId="0">
      <text>
        <r>
          <rPr>
            <sz val="9"/>
            <color indexed="81"/>
            <rFont val="ＭＳ Ｐゴシック"/>
            <family val="3"/>
            <charset val="128"/>
          </rPr>
          <t>出場学生で監督，コーチ，チーフマネージャーを兼ねる場合に選択</t>
        </r>
      </text>
    </comment>
    <comment ref="D46" authorId="1" shapeId="0">
      <text>
        <r>
          <rPr>
            <sz val="9"/>
            <color indexed="81"/>
            <rFont val="ＭＳ Ｐゴシック"/>
            <family val="3"/>
            <charset val="128"/>
          </rPr>
          <t>姓と名の間に
半角スペース
を挿入して下さい</t>
        </r>
      </text>
    </comment>
    <comment ref="G46" authorId="2" shapeId="0">
      <text>
        <r>
          <rPr>
            <sz val="9"/>
            <color indexed="81"/>
            <rFont val="ＭＳ Ｐゴシック"/>
            <family val="3"/>
            <charset val="128"/>
          </rPr>
          <t xml:space="preserve">半角数字を入力
</t>
        </r>
      </text>
    </comment>
    <comment ref="I46" authorId="2" shapeId="0">
      <text>
        <r>
          <rPr>
            <sz val="9"/>
            <color indexed="81"/>
            <rFont val="ＭＳ Ｐゴシック"/>
            <family val="3"/>
            <charset val="128"/>
          </rPr>
          <t>健康状態を選択</t>
        </r>
      </text>
    </comment>
    <comment ref="J46" authorId="2" shapeId="0">
      <text>
        <r>
          <rPr>
            <sz val="9"/>
            <color indexed="81"/>
            <rFont val="ＭＳ Ｐゴシック"/>
            <family val="3"/>
            <charset val="128"/>
          </rPr>
          <t xml:space="preserve">種目を選択
</t>
        </r>
      </text>
    </comment>
    <comment ref="K46" authorId="1" shapeId="0">
      <text>
        <r>
          <rPr>
            <sz val="9"/>
            <color indexed="81"/>
            <rFont val="ＭＳ Ｐゴシック"/>
            <family val="3"/>
            <charset val="128"/>
          </rPr>
          <t>トラックは 1/100 まで
フィールドの単位は㎝（例）11秒00→1100
　　9分30秒00→93000
　　5m00→500</t>
        </r>
      </text>
    </comment>
    <comment ref="L46" authorId="2" shapeId="0">
      <text>
        <r>
          <rPr>
            <sz val="9"/>
            <color indexed="81"/>
            <rFont val="ＭＳ Ｐゴシック"/>
            <family val="3"/>
            <charset val="128"/>
          </rPr>
          <t>種目を選択</t>
        </r>
      </text>
    </comment>
    <comment ref="M46" authorId="1" shapeId="0">
      <text>
        <r>
          <rPr>
            <sz val="9"/>
            <color indexed="81"/>
            <rFont val="ＭＳ Ｐゴシック"/>
            <family val="3"/>
            <charset val="128"/>
          </rPr>
          <t>トラックは 1/100 まで
フィールドの単位は㎝（例）11秒00→1100
　　9分30秒00→93000
　　5m00→500</t>
        </r>
      </text>
    </comment>
    <comment ref="P46" authorId="2" shapeId="0">
      <text>
        <r>
          <rPr>
            <sz val="9"/>
            <color indexed="81"/>
            <rFont val="ＭＳ Ｐゴシック"/>
            <family val="3"/>
            <charset val="128"/>
          </rPr>
          <t>種目を選択</t>
        </r>
      </text>
    </comment>
    <comment ref="Q46" authorId="1" shapeId="0">
      <text>
        <r>
          <rPr>
            <sz val="9"/>
            <color indexed="81"/>
            <rFont val="ＭＳ Ｐゴシック"/>
            <family val="3"/>
            <charset val="128"/>
          </rPr>
          <t>トラックは 1/100 まで
フィールドの単位は㎝（例）11秒00→1100
　　9分30秒00→93000
　　5m00→500</t>
        </r>
      </text>
    </comment>
    <comment ref="R46" authorId="2" shapeId="0">
      <text>
        <r>
          <rPr>
            <sz val="9"/>
            <color indexed="81"/>
            <rFont val="ＭＳ Ｐゴシック"/>
            <family val="3"/>
            <charset val="128"/>
          </rPr>
          <t>種目を選択</t>
        </r>
      </text>
    </comment>
    <comment ref="S46" authorId="1" shapeId="0">
      <text>
        <r>
          <rPr>
            <sz val="9"/>
            <color indexed="81"/>
            <rFont val="ＭＳ Ｐゴシック"/>
            <family val="3"/>
            <charset val="128"/>
          </rPr>
          <t>トラックは 1/100 まで
フィールドの単位は㎝（例）11秒00→1100
　　9分30秒00→93000
　　5m00→500</t>
        </r>
      </text>
    </comment>
    <comment ref="T46" authorId="2" shapeId="0">
      <text>
        <r>
          <rPr>
            <sz val="9"/>
            <color indexed="81"/>
            <rFont val="ＭＳ Ｐゴシック"/>
            <family val="3"/>
            <charset val="128"/>
          </rPr>
          <t>出場学生で監督，コーチ，チーフマネージャーを兼ねる場合に選択</t>
        </r>
      </text>
    </comment>
    <comment ref="D47" authorId="1" shapeId="0">
      <text>
        <r>
          <rPr>
            <sz val="9"/>
            <color indexed="81"/>
            <rFont val="ＭＳ Ｐゴシック"/>
            <family val="3"/>
            <charset val="128"/>
          </rPr>
          <t>姓と名の間に
半角スペース
を挿入して下さい</t>
        </r>
      </text>
    </comment>
    <comment ref="G47" authorId="2" shapeId="0">
      <text>
        <r>
          <rPr>
            <sz val="9"/>
            <color indexed="81"/>
            <rFont val="ＭＳ Ｐゴシック"/>
            <family val="3"/>
            <charset val="128"/>
          </rPr>
          <t xml:space="preserve">半角数字を入力
</t>
        </r>
      </text>
    </comment>
    <comment ref="I47" authorId="2" shapeId="0">
      <text>
        <r>
          <rPr>
            <sz val="9"/>
            <color indexed="81"/>
            <rFont val="ＭＳ Ｐゴシック"/>
            <family val="3"/>
            <charset val="128"/>
          </rPr>
          <t>健康状態を選択</t>
        </r>
      </text>
    </comment>
    <comment ref="J47" authorId="2" shapeId="0">
      <text>
        <r>
          <rPr>
            <sz val="9"/>
            <color indexed="81"/>
            <rFont val="ＭＳ Ｐゴシック"/>
            <family val="3"/>
            <charset val="128"/>
          </rPr>
          <t xml:space="preserve">種目を選択
</t>
        </r>
      </text>
    </comment>
    <comment ref="K47" authorId="1" shapeId="0">
      <text>
        <r>
          <rPr>
            <sz val="9"/>
            <color indexed="81"/>
            <rFont val="ＭＳ Ｐゴシック"/>
            <family val="3"/>
            <charset val="128"/>
          </rPr>
          <t>トラックは 1/100 まで
フィールドの単位は㎝（例）11秒00→1100
　　9分30秒00→93000
　　5m00→500</t>
        </r>
      </text>
    </comment>
    <comment ref="L47" authorId="2" shapeId="0">
      <text>
        <r>
          <rPr>
            <sz val="9"/>
            <color indexed="81"/>
            <rFont val="ＭＳ Ｐゴシック"/>
            <family val="3"/>
            <charset val="128"/>
          </rPr>
          <t>種目を選択</t>
        </r>
      </text>
    </comment>
    <comment ref="M47" authorId="1" shapeId="0">
      <text>
        <r>
          <rPr>
            <sz val="9"/>
            <color indexed="81"/>
            <rFont val="ＭＳ Ｐゴシック"/>
            <family val="3"/>
            <charset val="128"/>
          </rPr>
          <t>トラックは 1/100 まで
フィールドの単位は㎝（例）11秒00→1100
　　9分30秒00→93000
　　5m00→500</t>
        </r>
      </text>
    </comment>
    <comment ref="P47" authorId="2" shapeId="0">
      <text>
        <r>
          <rPr>
            <sz val="9"/>
            <color indexed="81"/>
            <rFont val="ＭＳ Ｐゴシック"/>
            <family val="3"/>
            <charset val="128"/>
          </rPr>
          <t>種目を選択</t>
        </r>
      </text>
    </comment>
    <comment ref="Q47" authorId="1" shapeId="0">
      <text>
        <r>
          <rPr>
            <sz val="9"/>
            <color indexed="81"/>
            <rFont val="ＭＳ Ｐゴシック"/>
            <family val="3"/>
            <charset val="128"/>
          </rPr>
          <t>トラックは 1/100 まで
フィールドの単位は㎝（例）11秒00→1100
　　9分30秒00→93000
　　5m00→500</t>
        </r>
      </text>
    </comment>
    <comment ref="R47" authorId="2" shapeId="0">
      <text>
        <r>
          <rPr>
            <sz val="9"/>
            <color indexed="81"/>
            <rFont val="ＭＳ Ｐゴシック"/>
            <family val="3"/>
            <charset val="128"/>
          </rPr>
          <t>種目を選択</t>
        </r>
      </text>
    </comment>
    <comment ref="S47" authorId="1" shapeId="0">
      <text>
        <r>
          <rPr>
            <sz val="9"/>
            <color indexed="81"/>
            <rFont val="ＭＳ Ｐゴシック"/>
            <family val="3"/>
            <charset val="128"/>
          </rPr>
          <t>トラックは 1/100 まで
フィールドの単位は㎝（例）11秒00→1100
　　9分30秒00→93000
　　5m00→500</t>
        </r>
      </text>
    </comment>
    <comment ref="T47" authorId="2" shapeId="0">
      <text>
        <r>
          <rPr>
            <sz val="9"/>
            <color indexed="81"/>
            <rFont val="ＭＳ Ｐゴシック"/>
            <family val="3"/>
            <charset val="128"/>
          </rPr>
          <t>出場学生で監督，コーチ，チーフマネージャーを兼ねる場合に選択</t>
        </r>
      </text>
    </comment>
    <comment ref="D48" authorId="1" shapeId="0">
      <text>
        <r>
          <rPr>
            <sz val="9"/>
            <color indexed="81"/>
            <rFont val="ＭＳ Ｐゴシック"/>
            <family val="3"/>
            <charset val="128"/>
          </rPr>
          <t>姓と名の間に
半角スペース
を挿入して下さい</t>
        </r>
      </text>
    </comment>
    <comment ref="G48" authorId="2" shapeId="0">
      <text>
        <r>
          <rPr>
            <sz val="9"/>
            <color indexed="81"/>
            <rFont val="ＭＳ Ｐゴシック"/>
            <family val="3"/>
            <charset val="128"/>
          </rPr>
          <t xml:space="preserve">半角数字を入力
</t>
        </r>
      </text>
    </comment>
    <comment ref="I48" authorId="2" shapeId="0">
      <text>
        <r>
          <rPr>
            <sz val="9"/>
            <color indexed="81"/>
            <rFont val="ＭＳ Ｐゴシック"/>
            <family val="3"/>
            <charset val="128"/>
          </rPr>
          <t>健康状態を選択</t>
        </r>
      </text>
    </comment>
    <comment ref="J48" authorId="2" shapeId="0">
      <text>
        <r>
          <rPr>
            <sz val="9"/>
            <color indexed="81"/>
            <rFont val="ＭＳ Ｐゴシック"/>
            <family val="3"/>
            <charset val="128"/>
          </rPr>
          <t xml:space="preserve">種目を選択
</t>
        </r>
      </text>
    </comment>
    <comment ref="K48" authorId="1" shapeId="0">
      <text>
        <r>
          <rPr>
            <sz val="9"/>
            <color indexed="81"/>
            <rFont val="ＭＳ Ｐゴシック"/>
            <family val="3"/>
            <charset val="128"/>
          </rPr>
          <t>トラックは 1/100 まで
フィールドの単位は㎝（例）11秒00→1100
　　9分30秒00→93000
　　5m00→500</t>
        </r>
      </text>
    </comment>
    <comment ref="L48" authorId="2" shapeId="0">
      <text>
        <r>
          <rPr>
            <sz val="9"/>
            <color indexed="81"/>
            <rFont val="ＭＳ Ｐゴシック"/>
            <family val="3"/>
            <charset val="128"/>
          </rPr>
          <t>種目を選択</t>
        </r>
      </text>
    </comment>
    <comment ref="M48" authorId="1" shapeId="0">
      <text>
        <r>
          <rPr>
            <sz val="9"/>
            <color indexed="81"/>
            <rFont val="ＭＳ Ｐゴシック"/>
            <family val="3"/>
            <charset val="128"/>
          </rPr>
          <t>トラックは 1/100 まで
フィールドの単位は㎝（例）11秒00→1100
　　9分30秒00→93000
　　5m00→500</t>
        </r>
      </text>
    </comment>
    <comment ref="P48" authorId="2" shapeId="0">
      <text>
        <r>
          <rPr>
            <sz val="9"/>
            <color indexed="81"/>
            <rFont val="ＭＳ Ｐゴシック"/>
            <family val="3"/>
            <charset val="128"/>
          </rPr>
          <t>種目を選択</t>
        </r>
      </text>
    </comment>
    <comment ref="Q48" authorId="1" shapeId="0">
      <text>
        <r>
          <rPr>
            <sz val="9"/>
            <color indexed="81"/>
            <rFont val="ＭＳ Ｐゴシック"/>
            <family val="3"/>
            <charset val="128"/>
          </rPr>
          <t>トラックは 1/100 まで
フィールドの単位は㎝（例）11秒00→1100
　　9分30秒00→93000
　　5m00→500</t>
        </r>
      </text>
    </comment>
    <comment ref="R48" authorId="2" shapeId="0">
      <text>
        <r>
          <rPr>
            <sz val="9"/>
            <color indexed="81"/>
            <rFont val="ＭＳ Ｐゴシック"/>
            <family val="3"/>
            <charset val="128"/>
          </rPr>
          <t>種目を選択</t>
        </r>
      </text>
    </comment>
    <comment ref="S48" authorId="1" shapeId="0">
      <text>
        <r>
          <rPr>
            <sz val="9"/>
            <color indexed="81"/>
            <rFont val="ＭＳ Ｐゴシック"/>
            <family val="3"/>
            <charset val="128"/>
          </rPr>
          <t>トラックは 1/100 まで
フィールドの単位は㎝（例）11秒00→1100
　　9分30秒00→93000
　　5m00→500</t>
        </r>
      </text>
    </comment>
    <comment ref="T48" authorId="2" shapeId="0">
      <text>
        <r>
          <rPr>
            <sz val="9"/>
            <color indexed="81"/>
            <rFont val="ＭＳ Ｐゴシック"/>
            <family val="3"/>
            <charset val="128"/>
          </rPr>
          <t>出場学生で監督，コーチ，チーフマネージャーを兼ねる場合に選択</t>
        </r>
      </text>
    </comment>
    <comment ref="D49" authorId="1" shapeId="0">
      <text>
        <r>
          <rPr>
            <sz val="9"/>
            <color indexed="81"/>
            <rFont val="ＭＳ Ｐゴシック"/>
            <family val="3"/>
            <charset val="128"/>
          </rPr>
          <t>姓と名の間に
半角スペース
を挿入して下さい</t>
        </r>
      </text>
    </comment>
    <comment ref="G49" authorId="2" shapeId="0">
      <text>
        <r>
          <rPr>
            <sz val="9"/>
            <color indexed="81"/>
            <rFont val="ＭＳ Ｐゴシック"/>
            <family val="3"/>
            <charset val="128"/>
          </rPr>
          <t xml:space="preserve">半角数字を入力
</t>
        </r>
      </text>
    </comment>
    <comment ref="I49" authorId="2" shapeId="0">
      <text>
        <r>
          <rPr>
            <sz val="9"/>
            <color indexed="81"/>
            <rFont val="ＭＳ Ｐゴシック"/>
            <family val="3"/>
            <charset val="128"/>
          </rPr>
          <t>健康状態を選択</t>
        </r>
      </text>
    </comment>
    <comment ref="J49" authorId="2" shapeId="0">
      <text>
        <r>
          <rPr>
            <sz val="9"/>
            <color indexed="81"/>
            <rFont val="ＭＳ Ｐゴシック"/>
            <family val="3"/>
            <charset val="128"/>
          </rPr>
          <t xml:space="preserve">種目を選択
</t>
        </r>
      </text>
    </comment>
    <comment ref="K49" authorId="1" shapeId="0">
      <text>
        <r>
          <rPr>
            <sz val="9"/>
            <color indexed="81"/>
            <rFont val="ＭＳ Ｐゴシック"/>
            <family val="3"/>
            <charset val="128"/>
          </rPr>
          <t>トラックは 1/100 まで
フィールドの単位は㎝（例）11秒00→1100
　　9分30秒00→93000
　　5m00→500</t>
        </r>
      </text>
    </comment>
    <comment ref="L49" authorId="2" shapeId="0">
      <text>
        <r>
          <rPr>
            <sz val="9"/>
            <color indexed="81"/>
            <rFont val="ＭＳ Ｐゴシック"/>
            <family val="3"/>
            <charset val="128"/>
          </rPr>
          <t>種目を選択</t>
        </r>
      </text>
    </comment>
    <comment ref="M49" authorId="1" shapeId="0">
      <text>
        <r>
          <rPr>
            <sz val="9"/>
            <color indexed="81"/>
            <rFont val="ＭＳ Ｐゴシック"/>
            <family val="3"/>
            <charset val="128"/>
          </rPr>
          <t>トラックは 1/100 まで
フィールドの単位は㎝（例）11秒00→1100
　　9分30秒00→93000
　　5m00→500</t>
        </r>
      </text>
    </comment>
    <comment ref="P49" authorId="2" shapeId="0">
      <text>
        <r>
          <rPr>
            <sz val="9"/>
            <color indexed="81"/>
            <rFont val="ＭＳ Ｐゴシック"/>
            <family val="3"/>
            <charset val="128"/>
          </rPr>
          <t>種目を選択</t>
        </r>
      </text>
    </comment>
    <comment ref="Q49" authorId="1" shapeId="0">
      <text>
        <r>
          <rPr>
            <sz val="9"/>
            <color indexed="81"/>
            <rFont val="ＭＳ Ｐゴシック"/>
            <family val="3"/>
            <charset val="128"/>
          </rPr>
          <t>トラックは 1/100 まで
フィールドの単位は㎝（例）11秒00→1100
　　9分30秒00→93000
　　5m00→500</t>
        </r>
      </text>
    </comment>
    <comment ref="R49" authorId="2" shapeId="0">
      <text>
        <r>
          <rPr>
            <sz val="9"/>
            <color indexed="81"/>
            <rFont val="ＭＳ Ｐゴシック"/>
            <family val="3"/>
            <charset val="128"/>
          </rPr>
          <t>種目を選択</t>
        </r>
      </text>
    </comment>
    <comment ref="S49" authorId="1" shapeId="0">
      <text>
        <r>
          <rPr>
            <sz val="9"/>
            <color indexed="81"/>
            <rFont val="ＭＳ Ｐゴシック"/>
            <family val="3"/>
            <charset val="128"/>
          </rPr>
          <t>トラックは 1/100 まで
フィールドの単位は㎝（例）11秒00→1100
　　9分30秒00→93000
　　5m00→500</t>
        </r>
      </text>
    </comment>
    <comment ref="T49" authorId="2" shapeId="0">
      <text>
        <r>
          <rPr>
            <sz val="9"/>
            <color indexed="81"/>
            <rFont val="ＭＳ Ｐゴシック"/>
            <family val="3"/>
            <charset val="128"/>
          </rPr>
          <t>出場学生で監督，コーチ，チーフマネージャーを兼ねる場合に選択</t>
        </r>
      </text>
    </comment>
    <comment ref="D50" authorId="1" shapeId="0">
      <text>
        <r>
          <rPr>
            <sz val="9"/>
            <color indexed="81"/>
            <rFont val="ＭＳ Ｐゴシック"/>
            <family val="3"/>
            <charset val="128"/>
          </rPr>
          <t>姓と名の間に
半角スペース
を挿入して下さい</t>
        </r>
      </text>
    </comment>
    <comment ref="G50" authorId="2" shapeId="0">
      <text>
        <r>
          <rPr>
            <sz val="9"/>
            <color indexed="81"/>
            <rFont val="ＭＳ Ｐゴシック"/>
            <family val="3"/>
            <charset val="128"/>
          </rPr>
          <t xml:space="preserve">半角数字を入力
</t>
        </r>
      </text>
    </comment>
    <comment ref="I50" authorId="2" shapeId="0">
      <text>
        <r>
          <rPr>
            <sz val="9"/>
            <color indexed="81"/>
            <rFont val="ＭＳ Ｐゴシック"/>
            <family val="3"/>
            <charset val="128"/>
          </rPr>
          <t>健康状態を選択</t>
        </r>
      </text>
    </comment>
    <comment ref="J50" authorId="2" shapeId="0">
      <text>
        <r>
          <rPr>
            <sz val="9"/>
            <color indexed="81"/>
            <rFont val="ＭＳ Ｐゴシック"/>
            <family val="3"/>
            <charset val="128"/>
          </rPr>
          <t xml:space="preserve">種目を選択
</t>
        </r>
      </text>
    </comment>
    <comment ref="K50" authorId="1" shapeId="0">
      <text>
        <r>
          <rPr>
            <sz val="9"/>
            <color indexed="81"/>
            <rFont val="ＭＳ Ｐゴシック"/>
            <family val="3"/>
            <charset val="128"/>
          </rPr>
          <t>トラックは 1/100 まで
フィールドの単位は㎝（例）11秒00→1100
　　9分30秒00→93000
　　5m00→500</t>
        </r>
      </text>
    </comment>
    <comment ref="L50" authorId="2" shapeId="0">
      <text>
        <r>
          <rPr>
            <sz val="9"/>
            <color indexed="81"/>
            <rFont val="ＭＳ Ｐゴシック"/>
            <family val="3"/>
            <charset val="128"/>
          </rPr>
          <t>種目を選択</t>
        </r>
      </text>
    </comment>
    <comment ref="M50" authorId="1" shapeId="0">
      <text>
        <r>
          <rPr>
            <sz val="9"/>
            <color indexed="81"/>
            <rFont val="ＭＳ Ｐゴシック"/>
            <family val="3"/>
            <charset val="128"/>
          </rPr>
          <t>トラックは 1/100 まで
フィールドの単位は㎝（例）11秒00→1100
　　9分30秒00→93000
　　5m00→500</t>
        </r>
      </text>
    </comment>
    <comment ref="P50" authorId="2" shapeId="0">
      <text>
        <r>
          <rPr>
            <sz val="9"/>
            <color indexed="81"/>
            <rFont val="ＭＳ Ｐゴシック"/>
            <family val="3"/>
            <charset val="128"/>
          </rPr>
          <t>種目を選択</t>
        </r>
      </text>
    </comment>
    <comment ref="Q50" authorId="1" shapeId="0">
      <text>
        <r>
          <rPr>
            <sz val="9"/>
            <color indexed="81"/>
            <rFont val="ＭＳ Ｐゴシック"/>
            <family val="3"/>
            <charset val="128"/>
          </rPr>
          <t>トラックは 1/100 まで
フィールドの単位は㎝（例）11秒00→1100
　　9分30秒00→93000
　　5m00→500</t>
        </r>
      </text>
    </comment>
    <comment ref="R50" authorId="2" shapeId="0">
      <text>
        <r>
          <rPr>
            <sz val="9"/>
            <color indexed="81"/>
            <rFont val="ＭＳ Ｐゴシック"/>
            <family val="3"/>
            <charset val="128"/>
          </rPr>
          <t>種目を選択</t>
        </r>
      </text>
    </comment>
    <comment ref="S50" authorId="1" shapeId="0">
      <text>
        <r>
          <rPr>
            <sz val="9"/>
            <color indexed="81"/>
            <rFont val="ＭＳ Ｐゴシック"/>
            <family val="3"/>
            <charset val="128"/>
          </rPr>
          <t>トラックは 1/100 まで
フィールドの単位は㎝（例）11秒00→1100
　　9分30秒00→93000
　　5m00→500</t>
        </r>
      </text>
    </comment>
    <comment ref="T50" authorId="2" shapeId="0">
      <text>
        <r>
          <rPr>
            <sz val="9"/>
            <color indexed="81"/>
            <rFont val="ＭＳ Ｐゴシック"/>
            <family val="3"/>
            <charset val="128"/>
          </rPr>
          <t>出場学生で監督，コーチ，チーフマネージャーを兼ねる場合に選択</t>
        </r>
      </text>
    </comment>
    <comment ref="D51" authorId="1" shapeId="0">
      <text>
        <r>
          <rPr>
            <sz val="9"/>
            <color indexed="81"/>
            <rFont val="ＭＳ Ｐゴシック"/>
            <family val="3"/>
            <charset val="128"/>
          </rPr>
          <t>姓と名の間に
半角スペース
を挿入して下さい</t>
        </r>
      </text>
    </comment>
    <comment ref="G51" authorId="2" shapeId="0">
      <text>
        <r>
          <rPr>
            <sz val="9"/>
            <color indexed="81"/>
            <rFont val="ＭＳ Ｐゴシック"/>
            <family val="3"/>
            <charset val="128"/>
          </rPr>
          <t xml:space="preserve">半角数字を入力
</t>
        </r>
      </text>
    </comment>
    <comment ref="I51" authorId="2" shapeId="0">
      <text>
        <r>
          <rPr>
            <sz val="9"/>
            <color indexed="81"/>
            <rFont val="ＭＳ Ｐゴシック"/>
            <family val="3"/>
            <charset val="128"/>
          </rPr>
          <t>健康状態を選択</t>
        </r>
      </text>
    </comment>
    <comment ref="J51" authorId="2" shapeId="0">
      <text>
        <r>
          <rPr>
            <sz val="9"/>
            <color indexed="81"/>
            <rFont val="ＭＳ Ｐゴシック"/>
            <family val="3"/>
            <charset val="128"/>
          </rPr>
          <t xml:space="preserve">種目を選択
</t>
        </r>
      </text>
    </comment>
    <comment ref="K51" authorId="1" shapeId="0">
      <text>
        <r>
          <rPr>
            <sz val="9"/>
            <color indexed="81"/>
            <rFont val="ＭＳ Ｐゴシック"/>
            <family val="3"/>
            <charset val="128"/>
          </rPr>
          <t>トラックは 1/100 まで
フィールドの単位は㎝（例）11秒00→1100
　　9分30秒00→93000
　　5m00→500</t>
        </r>
      </text>
    </comment>
    <comment ref="L51" authorId="2" shapeId="0">
      <text>
        <r>
          <rPr>
            <sz val="9"/>
            <color indexed="81"/>
            <rFont val="ＭＳ Ｐゴシック"/>
            <family val="3"/>
            <charset val="128"/>
          </rPr>
          <t>種目を選択</t>
        </r>
      </text>
    </comment>
    <comment ref="M51" authorId="1" shapeId="0">
      <text>
        <r>
          <rPr>
            <sz val="9"/>
            <color indexed="81"/>
            <rFont val="ＭＳ Ｐゴシック"/>
            <family val="3"/>
            <charset val="128"/>
          </rPr>
          <t>トラックは 1/100 まで
フィールドの単位は㎝（例）11秒00→1100
　　9分30秒00→93000
　　5m00→500</t>
        </r>
      </text>
    </comment>
    <comment ref="P51" authorId="2" shapeId="0">
      <text>
        <r>
          <rPr>
            <sz val="9"/>
            <color indexed="81"/>
            <rFont val="ＭＳ Ｐゴシック"/>
            <family val="3"/>
            <charset val="128"/>
          </rPr>
          <t>種目を選択</t>
        </r>
      </text>
    </comment>
    <comment ref="Q51" authorId="1" shapeId="0">
      <text>
        <r>
          <rPr>
            <sz val="9"/>
            <color indexed="81"/>
            <rFont val="ＭＳ Ｐゴシック"/>
            <family val="3"/>
            <charset val="128"/>
          </rPr>
          <t>トラックは 1/100 まで
フィールドの単位は㎝（例）11秒00→1100
　　9分30秒00→93000
　　5m00→500</t>
        </r>
      </text>
    </comment>
    <comment ref="R51" authorId="2" shapeId="0">
      <text>
        <r>
          <rPr>
            <sz val="9"/>
            <color indexed="81"/>
            <rFont val="ＭＳ Ｐゴシック"/>
            <family val="3"/>
            <charset val="128"/>
          </rPr>
          <t>種目を選択</t>
        </r>
      </text>
    </comment>
    <comment ref="S51" authorId="1" shapeId="0">
      <text>
        <r>
          <rPr>
            <sz val="9"/>
            <color indexed="81"/>
            <rFont val="ＭＳ Ｐゴシック"/>
            <family val="3"/>
            <charset val="128"/>
          </rPr>
          <t>トラックは 1/100 まで
フィールドの単位は㎝（例）11秒00→1100
　　9分30秒00→93000
　　5m00→500</t>
        </r>
      </text>
    </comment>
    <comment ref="T51" authorId="2" shapeId="0">
      <text>
        <r>
          <rPr>
            <sz val="9"/>
            <color indexed="81"/>
            <rFont val="ＭＳ Ｐゴシック"/>
            <family val="3"/>
            <charset val="128"/>
          </rPr>
          <t>出場学生で監督，コーチ，チーフマネージャーを兼ねる場合に選択</t>
        </r>
      </text>
    </comment>
    <comment ref="D52" authorId="1" shapeId="0">
      <text>
        <r>
          <rPr>
            <sz val="9"/>
            <color indexed="81"/>
            <rFont val="ＭＳ Ｐゴシック"/>
            <family val="3"/>
            <charset val="128"/>
          </rPr>
          <t>姓と名の間に
半角スペース
を挿入して下さい</t>
        </r>
      </text>
    </comment>
    <comment ref="G52" authorId="2" shapeId="0">
      <text>
        <r>
          <rPr>
            <sz val="9"/>
            <color indexed="81"/>
            <rFont val="ＭＳ Ｐゴシック"/>
            <family val="3"/>
            <charset val="128"/>
          </rPr>
          <t xml:space="preserve">半角数字を入力
</t>
        </r>
      </text>
    </comment>
    <comment ref="I52" authorId="2" shapeId="0">
      <text>
        <r>
          <rPr>
            <sz val="9"/>
            <color indexed="81"/>
            <rFont val="ＭＳ Ｐゴシック"/>
            <family val="3"/>
            <charset val="128"/>
          </rPr>
          <t>健康状態を選択</t>
        </r>
      </text>
    </comment>
    <comment ref="J52" authorId="2" shapeId="0">
      <text>
        <r>
          <rPr>
            <sz val="9"/>
            <color indexed="81"/>
            <rFont val="ＭＳ Ｐゴシック"/>
            <family val="3"/>
            <charset val="128"/>
          </rPr>
          <t xml:space="preserve">種目を選択
</t>
        </r>
      </text>
    </comment>
    <comment ref="K52" authorId="1" shapeId="0">
      <text>
        <r>
          <rPr>
            <sz val="9"/>
            <color indexed="81"/>
            <rFont val="ＭＳ Ｐゴシック"/>
            <family val="3"/>
            <charset val="128"/>
          </rPr>
          <t>トラックは 1/100 まで
フィールドの単位は㎝（例）11秒00→1100
　　9分30秒00→93000
　　5m00→500</t>
        </r>
      </text>
    </comment>
    <comment ref="L52" authorId="2" shapeId="0">
      <text>
        <r>
          <rPr>
            <sz val="9"/>
            <color indexed="81"/>
            <rFont val="ＭＳ Ｐゴシック"/>
            <family val="3"/>
            <charset val="128"/>
          </rPr>
          <t>種目を選択</t>
        </r>
      </text>
    </comment>
    <comment ref="M52" authorId="1" shapeId="0">
      <text>
        <r>
          <rPr>
            <sz val="9"/>
            <color indexed="81"/>
            <rFont val="ＭＳ Ｐゴシック"/>
            <family val="3"/>
            <charset val="128"/>
          </rPr>
          <t>トラックは 1/100 まで
フィールドの単位は㎝（例）11秒00→1100
　　9分30秒00→93000
　　5m00→500</t>
        </r>
      </text>
    </comment>
    <comment ref="P52" authorId="2" shapeId="0">
      <text>
        <r>
          <rPr>
            <sz val="9"/>
            <color indexed="81"/>
            <rFont val="ＭＳ Ｐゴシック"/>
            <family val="3"/>
            <charset val="128"/>
          </rPr>
          <t>種目を選択</t>
        </r>
      </text>
    </comment>
    <comment ref="Q52" authorId="1" shapeId="0">
      <text>
        <r>
          <rPr>
            <sz val="9"/>
            <color indexed="81"/>
            <rFont val="ＭＳ Ｐゴシック"/>
            <family val="3"/>
            <charset val="128"/>
          </rPr>
          <t>トラックは 1/100 まで
フィールドの単位は㎝（例）11秒00→1100
　　9分30秒00→93000
　　5m00→500</t>
        </r>
      </text>
    </comment>
    <comment ref="R52" authorId="2" shapeId="0">
      <text>
        <r>
          <rPr>
            <sz val="9"/>
            <color indexed="81"/>
            <rFont val="ＭＳ Ｐゴシック"/>
            <family val="3"/>
            <charset val="128"/>
          </rPr>
          <t>種目を選択</t>
        </r>
      </text>
    </comment>
    <comment ref="S52" authorId="1" shapeId="0">
      <text>
        <r>
          <rPr>
            <sz val="9"/>
            <color indexed="81"/>
            <rFont val="ＭＳ Ｐゴシック"/>
            <family val="3"/>
            <charset val="128"/>
          </rPr>
          <t>トラックは 1/100 まで
フィールドの単位は㎝（例）11秒00→1100
　　9分30秒00→93000
　　5m00→500</t>
        </r>
      </text>
    </comment>
    <comment ref="T52" authorId="2" shapeId="0">
      <text>
        <r>
          <rPr>
            <sz val="9"/>
            <color indexed="81"/>
            <rFont val="ＭＳ Ｐゴシック"/>
            <family val="3"/>
            <charset val="128"/>
          </rPr>
          <t>出場学生で監督，コーチ，チーフマネージャーを兼ねる場合に選択</t>
        </r>
      </text>
    </comment>
    <comment ref="D53" authorId="1" shapeId="0">
      <text>
        <r>
          <rPr>
            <sz val="9"/>
            <color indexed="81"/>
            <rFont val="ＭＳ Ｐゴシック"/>
            <family val="3"/>
            <charset val="128"/>
          </rPr>
          <t>姓と名の間に
半角スペース
を挿入して下さい</t>
        </r>
      </text>
    </comment>
    <comment ref="G53" authorId="2" shapeId="0">
      <text>
        <r>
          <rPr>
            <sz val="9"/>
            <color indexed="81"/>
            <rFont val="ＭＳ Ｐゴシック"/>
            <family val="3"/>
            <charset val="128"/>
          </rPr>
          <t xml:space="preserve">半角数字を入力
</t>
        </r>
      </text>
    </comment>
    <comment ref="I53" authorId="2" shapeId="0">
      <text>
        <r>
          <rPr>
            <sz val="9"/>
            <color indexed="81"/>
            <rFont val="ＭＳ Ｐゴシック"/>
            <family val="3"/>
            <charset val="128"/>
          </rPr>
          <t>健康状態を選択</t>
        </r>
      </text>
    </comment>
    <comment ref="J53" authorId="2" shapeId="0">
      <text>
        <r>
          <rPr>
            <sz val="9"/>
            <color indexed="81"/>
            <rFont val="ＭＳ Ｐゴシック"/>
            <family val="3"/>
            <charset val="128"/>
          </rPr>
          <t xml:space="preserve">種目を選択
</t>
        </r>
      </text>
    </comment>
    <comment ref="K53" authorId="1" shapeId="0">
      <text>
        <r>
          <rPr>
            <sz val="9"/>
            <color indexed="81"/>
            <rFont val="ＭＳ Ｐゴシック"/>
            <family val="3"/>
            <charset val="128"/>
          </rPr>
          <t>トラックは 1/100 まで
フィールドの単位は㎝（例）11秒00→1100
　　9分30秒00→93000
　　5m00→500</t>
        </r>
      </text>
    </comment>
    <comment ref="L53" authorId="2" shapeId="0">
      <text>
        <r>
          <rPr>
            <sz val="9"/>
            <color indexed="81"/>
            <rFont val="ＭＳ Ｐゴシック"/>
            <family val="3"/>
            <charset val="128"/>
          </rPr>
          <t>種目を選択</t>
        </r>
      </text>
    </comment>
    <comment ref="M53" authorId="1" shapeId="0">
      <text>
        <r>
          <rPr>
            <sz val="9"/>
            <color indexed="81"/>
            <rFont val="ＭＳ Ｐゴシック"/>
            <family val="3"/>
            <charset val="128"/>
          </rPr>
          <t>トラックは 1/100 まで
フィールドの単位は㎝（例）11秒00→1100
　　9分30秒00→93000
　　5m00→500</t>
        </r>
      </text>
    </comment>
    <comment ref="P53" authorId="2" shapeId="0">
      <text>
        <r>
          <rPr>
            <sz val="9"/>
            <color indexed="81"/>
            <rFont val="ＭＳ Ｐゴシック"/>
            <family val="3"/>
            <charset val="128"/>
          </rPr>
          <t>種目を選択</t>
        </r>
      </text>
    </comment>
    <comment ref="Q53" authorId="1" shapeId="0">
      <text>
        <r>
          <rPr>
            <sz val="9"/>
            <color indexed="81"/>
            <rFont val="ＭＳ Ｐゴシック"/>
            <family val="3"/>
            <charset val="128"/>
          </rPr>
          <t>トラックは 1/100 まで
フィールドの単位は㎝（例）11秒00→1100
　　9分30秒00→93000
　　5m00→500</t>
        </r>
      </text>
    </comment>
    <comment ref="R53" authorId="2" shapeId="0">
      <text>
        <r>
          <rPr>
            <sz val="9"/>
            <color indexed="81"/>
            <rFont val="ＭＳ Ｐゴシック"/>
            <family val="3"/>
            <charset val="128"/>
          </rPr>
          <t>種目を選択</t>
        </r>
      </text>
    </comment>
    <comment ref="S53" authorId="1" shapeId="0">
      <text>
        <r>
          <rPr>
            <sz val="9"/>
            <color indexed="81"/>
            <rFont val="ＭＳ Ｐゴシック"/>
            <family val="3"/>
            <charset val="128"/>
          </rPr>
          <t>トラックは 1/100 まで
フィールドの単位は㎝（例）11秒00→1100
　　9分30秒00→93000
　　5m00→500</t>
        </r>
      </text>
    </comment>
    <comment ref="T53" authorId="2" shapeId="0">
      <text>
        <r>
          <rPr>
            <sz val="9"/>
            <color indexed="81"/>
            <rFont val="ＭＳ Ｐゴシック"/>
            <family val="3"/>
            <charset val="128"/>
          </rPr>
          <t>出場学生で監督，コーチ，チーフマネージャーを兼ねる場合に選択</t>
        </r>
      </text>
    </comment>
  </commentList>
</comments>
</file>

<file path=xl/comments3.xml><?xml version="1.0" encoding="utf-8"?>
<comments xmlns="http://schemas.openxmlformats.org/spreadsheetml/2006/main">
  <authors>
    <author>Takamasa YAMAMOTO</author>
  </authors>
  <commentList>
    <comment ref="E3" authorId="0" shapeId="0">
      <text>
        <r>
          <rPr>
            <b/>
            <sz val="9"/>
            <color indexed="81"/>
            <rFont val="ＭＳ Ｐゴシック"/>
            <family val="3"/>
            <charset val="128"/>
          </rPr>
          <t>（例）43秒11→4311</t>
        </r>
      </text>
    </comment>
    <comment ref="K3" authorId="0" shapeId="0">
      <text>
        <r>
          <rPr>
            <b/>
            <sz val="9"/>
            <color indexed="81"/>
            <rFont val="ＭＳ Ｐゴシック"/>
            <family val="3"/>
            <charset val="128"/>
          </rPr>
          <t>（例）3分24秒02→32402</t>
        </r>
      </text>
    </comment>
    <comment ref="E12" authorId="0" shapeId="0">
      <text>
        <r>
          <rPr>
            <b/>
            <sz val="9"/>
            <color indexed="81"/>
            <rFont val="ＭＳ Ｐゴシック"/>
            <family val="3"/>
            <charset val="128"/>
          </rPr>
          <t xml:space="preserve">（例）54秒33→5433
</t>
        </r>
      </text>
    </comment>
  </commentList>
</comments>
</file>

<file path=xl/sharedStrings.xml><?xml version="1.0" encoding="utf-8"?>
<sst xmlns="http://schemas.openxmlformats.org/spreadsheetml/2006/main" count="935" uniqueCount="481">
  <si>
    <t>No</t>
    <phoneticPr fontId="2"/>
  </si>
  <si>
    <t>ﾅﾝﾊﾞｰｶｰﾄﾞ</t>
    <phoneticPr fontId="2"/>
  </si>
  <si>
    <t>日本陸連登録番号</t>
    <rPh sb="0" eb="2">
      <t>ニホン</t>
    </rPh>
    <rPh sb="2" eb="4">
      <t>リクレン</t>
    </rPh>
    <rPh sb="4" eb="6">
      <t>トウロク</t>
    </rPh>
    <rPh sb="6" eb="8">
      <t>バンゴウ</t>
    </rPh>
    <phoneticPr fontId="2"/>
  </si>
  <si>
    <t>氏   名</t>
    <rPh sb="0" eb="1">
      <t>シ</t>
    </rPh>
    <rPh sb="4" eb="5">
      <t>メイ</t>
    </rPh>
    <phoneticPr fontId="2"/>
  </si>
  <si>
    <t>ﾌﾘｶﾞﾅ</t>
    <phoneticPr fontId="2"/>
  </si>
  <si>
    <t>学年</t>
    <rPh sb="0" eb="2">
      <t>ガクネン</t>
    </rPh>
    <phoneticPr fontId="2"/>
  </si>
  <si>
    <t>性</t>
    <rPh sb="0" eb="1">
      <t>セイ</t>
    </rPh>
    <phoneticPr fontId="2"/>
  </si>
  <si>
    <t>種目１</t>
    <rPh sb="0" eb="2">
      <t>シュモク</t>
    </rPh>
    <phoneticPr fontId="2"/>
  </si>
  <si>
    <t>種目２</t>
    <rPh sb="0" eb="2">
      <t>シュモク</t>
    </rPh>
    <phoneticPr fontId="2"/>
  </si>
  <si>
    <t>400mR</t>
    <phoneticPr fontId="2"/>
  </si>
  <si>
    <t>種目</t>
    <rPh sb="0" eb="2">
      <t>シュモク</t>
    </rPh>
    <phoneticPr fontId="2"/>
  </si>
  <si>
    <t>200m</t>
    <phoneticPr fontId="2"/>
  </si>
  <si>
    <t>1500m</t>
    <phoneticPr fontId="2"/>
  </si>
  <si>
    <t>男</t>
    <rPh sb="0" eb="1">
      <t>オトコ</t>
    </rPh>
    <phoneticPr fontId="2"/>
  </si>
  <si>
    <t>備考</t>
    <rPh sb="0" eb="2">
      <t>ビコウ</t>
    </rPh>
    <phoneticPr fontId="2"/>
  </si>
  <si>
    <t>100mH</t>
    <phoneticPr fontId="2"/>
  </si>
  <si>
    <t>例</t>
    <rPh sb="0" eb="1">
      <t>レイ</t>
    </rPh>
    <phoneticPr fontId="2"/>
  </si>
  <si>
    <t>1500m</t>
  </si>
  <si>
    <t>高等専門学校</t>
    <phoneticPr fontId="2"/>
  </si>
  <si>
    <r>
      <t xml:space="preserve"> </t>
    </r>
    <r>
      <rPr>
        <sz val="10"/>
        <rFont val="ＭＳ 明朝"/>
        <family val="1"/>
        <charset val="128"/>
      </rPr>
      <t xml:space="preserve"> </t>
    </r>
    <r>
      <rPr>
        <sz val="10"/>
        <rFont val="ＭＳ 明朝"/>
        <family val="1"/>
        <charset val="128"/>
      </rPr>
      <t>監 督</t>
    </r>
    <rPh sb="2" eb="3">
      <t>ラン</t>
    </rPh>
    <rPh sb="4" eb="5">
      <t>ヨシ</t>
    </rPh>
    <phoneticPr fontId="2"/>
  </si>
  <si>
    <t>3-145</t>
    <phoneticPr fontId="2"/>
  </si>
  <si>
    <t>1)</t>
    <phoneticPr fontId="2"/>
  </si>
  <si>
    <t>4)</t>
  </si>
  <si>
    <t>5)</t>
  </si>
  <si>
    <t>日本陸連登録番号は，必ず記入して下さい．申請中の場合は，申請中と記入して下さい．</t>
    <rPh sb="0" eb="2">
      <t>ニホン</t>
    </rPh>
    <rPh sb="2" eb="4">
      <t>リクレン</t>
    </rPh>
    <rPh sb="4" eb="6">
      <t>トウロク</t>
    </rPh>
    <rPh sb="6" eb="8">
      <t>バンゴウ</t>
    </rPh>
    <rPh sb="10" eb="11">
      <t>カナラ</t>
    </rPh>
    <rPh sb="12" eb="14">
      <t>キニュウ</t>
    </rPh>
    <rPh sb="16" eb="17">
      <t>クダ</t>
    </rPh>
    <rPh sb="20" eb="23">
      <t>シンセイチュウ</t>
    </rPh>
    <rPh sb="24" eb="26">
      <t>バアイ</t>
    </rPh>
    <rPh sb="28" eb="31">
      <t>シンセイチュウ</t>
    </rPh>
    <rPh sb="32" eb="34">
      <t>キニュウ</t>
    </rPh>
    <rPh sb="36" eb="37">
      <t>クダ</t>
    </rPh>
    <phoneticPr fontId="2"/>
  </si>
  <si>
    <t>氏名の姓と名の間は半角スペースを入力下さい．</t>
    <rPh sb="0" eb="2">
      <t>シメイ</t>
    </rPh>
    <rPh sb="3" eb="4">
      <t>セイ</t>
    </rPh>
    <rPh sb="5" eb="6">
      <t>ナ</t>
    </rPh>
    <rPh sb="7" eb="8">
      <t>アイダ</t>
    </rPh>
    <rPh sb="9" eb="11">
      <t>ハンカク</t>
    </rPh>
    <rPh sb="16" eb="18">
      <t>ニュウリョク</t>
    </rPh>
    <rPh sb="18" eb="19">
      <t>クダ</t>
    </rPh>
    <phoneticPr fontId="2"/>
  </si>
  <si>
    <t>印</t>
    <rPh sb="0" eb="1">
      <t>イン</t>
    </rPh>
    <phoneticPr fontId="10"/>
  </si>
  <si>
    <t>学　校　名</t>
    <rPh sb="0" eb="1">
      <t>ガク</t>
    </rPh>
    <rPh sb="2" eb="3">
      <t>コウ</t>
    </rPh>
    <rPh sb="4" eb="5">
      <t>メイ</t>
    </rPh>
    <phoneticPr fontId="10"/>
  </si>
  <si>
    <t>番号</t>
    <rPh sb="0" eb="2">
      <t>バンゴウ</t>
    </rPh>
    <phoneticPr fontId="10"/>
  </si>
  <si>
    <t>ﾅﾝﾊﾞｰ</t>
    <phoneticPr fontId="10"/>
  </si>
  <si>
    <t>氏　　名</t>
    <rPh sb="0" eb="1">
      <t>シ</t>
    </rPh>
    <rPh sb="3" eb="4">
      <t>メイ</t>
    </rPh>
    <phoneticPr fontId="10"/>
  </si>
  <si>
    <t>ﾌ ﾘ ｶﾞ ﾅ</t>
    <phoneticPr fontId="10"/>
  </si>
  <si>
    <t>学年</t>
    <rPh sb="0" eb="2">
      <t>ガクネン</t>
    </rPh>
    <phoneticPr fontId="10"/>
  </si>
  <si>
    <t>日本陸連
登録番号</t>
    <rPh sb="0" eb="2">
      <t>ニホン</t>
    </rPh>
    <rPh sb="2" eb="4">
      <t>リクレン</t>
    </rPh>
    <rPh sb="5" eb="7">
      <t>トウロク</t>
    </rPh>
    <rPh sb="7" eb="9">
      <t>バンゴウ</t>
    </rPh>
    <phoneticPr fontId="10"/>
  </si>
  <si>
    <t>性別</t>
    <rPh sb="0" eb="2">
      <t>セイベツ</t>
    </rPh>
    <phoneticPr fontId="10"/>
  </si>
  <si>
    <t>出　　　場　　　種　　　目</t>
    <rPh sb="0" eb="1">
      <t>デ</t>
    </rPh>
    <rPh sb="4" eb="5">
      <t>バ</t>
    </rPh>
    <rPh sb="8" eb="9">
      <t>タネ</t>
    </rPh>
    <rPh sb="12" eb="13">
      <t>メ</t>
    </rPh>
    <phoneticPr fontId="10"/>
  </si>
  <si>
    <t>健康</t>
    <rPh sb="0" eb="2">
      <t>ケンコウ</t>
    </rPh>
    <phoneticPr fontId="10"/>
  </si>
  <si>
    <t>備考</t>
    <rPh sb="0" eb="2">
      <t>ビコウ</t>
    </rPh>
    <phoneticPr fontId="10"/>
  </si>
  <si>
    <t>4×100m</t>
    <phoneticPr fontId="10"/>
  </si>
  <si>
    <t>4×400m</t>
    <phoneticPr fontId="10"/>
  </si>
  <si>
    <t>所属コード1</t>
    <rPh sb="0" eb="2">
      <t>ショゾク</t>
    </rPh>
    <phoneticPr fontId="10"/>
  </si>
  <si>
    <t>所属名（高等学校）</t>
    <rPh sb="0" eb="2">
      <t>ショゾク</t>
    </rPh>
    <rPh sb="2" eb="3">
      <t>メイ</t>
    </rPh>
    <rPh sb="4" eb="6">
      <t>コウトウ</t>
    </rPh>
    <rPh sb="6" eb="8">
      <t>ガッコウ</t>
    </rPh>
    <phoneticPr fontId="10"/>
  </si>
  <si>
    <t>種目コード</t>
    <rPh sb="0" eb="2">
      <t>シュモク</t>
    </rPh>
    <phoneticPr fontId="10"/>
  </si>
  <si>
    <t>函館工業</t>
  </si>
  <si>
    <t>ﾊｺﾀﾞﾃｺｳｾﾝ</t>
  </si>
  <si>
    <t>函館高専</t>
  </si>
  <si>
    <t>100m</t>
    <phoneticPr fontId="10"/>
  </si>
  <si>
    <t>苫小牧工業</t>
  </si>
  <si>
    <t>ﾄﾏｺﾏｲｺｳｾﾝ</t>
  </si>
  <si>
    <t>苫小牧高専</t>
  </si>
  <si>
    <t>200m</t>
    <phoneticPr fontId="10"/>
  </si>
  <si>
    <t>釧路工業</t>
  </si>
  <si>
    <t>ｸｼﾛｺｳｾﾝ</t>
  </si>
  <si>
    <t>釧路高専</t>
  </si>
  <si>
    <t>400m</t>
    <phoneticPr fontId="10"/>
  </si>
  <si>
    <t>旭川工業</t>
  </si>
  <si>
    <t>ｱｻﾋｶﾜｺｳｾﾝ</t>
  </si>
  <si>
    <t>旭川高専</t>
  </si>
  <si>
    <t>800m</t>
    <phoneticPr fontId="10"/>
  </si>
  <si>
    <t>1500m</t>
    <phoneticPr fontId="10"/>
  </si>
  <si>
    <t>八戸工業</t>
  </si>
  <si>
    <t>ﾊﾁﾉﾍｺｳｾﾝ</t>
  </si>
  <si>
    <t>八戸高専</t>
  </si>
  <si>
    <t>5000m</t>
    <phoneticPr fontId="10"/>
  </si>
  <si>
    <t>一関工業</t>
  </si>
  <si>
    <t>ｲﾁﾉｾｷｺｳｾﾝ</t>
  </si>
  <si>
    <t>一関高専</t>
  </si>
  <si>
    <t>男子110mH</t>
    <rPh sb="0" eb="2">
      <t>ダンシ</t>
    </rPh>
    <phoneticPr fontId="10"/>
  </si>
  <si>
    <t>ﾐﾔｷﾞｺｳｾﾝ</t>
  </si>
  <si>
    <t>宮城高専</t>
  </si>
  <si>
    <t>走高跳</t>
    <rPh sb="0" eb="3">
      <t>ハシリタカトビ</t>
    </rPh>
    <phoneticPr fontId="10"/>
  </si>
  <si>
    <t>ｾﾝﾀﾞｲﾃﾞﾝﾊﾟｺｳｾﾝ</t>
  </si>
  <si>
    <t>仙台電波高専</t>
  </si>
  <si>
    <t>走幅跳</t>
    <rPh sb="0" eb="3">
      <t>ハシリハバトビ</t>
    </rPh>
    <phoneticPr fontId="10"/>
  </si>
  <si>
    <t>秋田工業</t>
  </si>
  <si>
    <t>ｱｷﾀｺｳｾﾝ</t>
  </si>
  <si>
    <t>秋田高専</t>
  </si>
  <si>
    <t>三段跳</t>
    <rPh sb="0" eb="3">
      <t>サンダントビ</t>
    </rPh>
    <phoneticPr fontId="10"/>
  </si>
  <si>
    <t>鶴岡工業</t>
  </si>
  <si>
    <t>ﾂﾙｵｶｺｳｾﾝ</t>
  </si>
  <si>
    <t>鶴岡高専</t>
  </si>
  <si>
    <t>男子砲丸投</t>
    <rPh sb="0" eb="1">
      <t>ダン</t>
    </rPh>
    <rPh sb="1" eb="2">
      <t>コ</t>
    </rPh>
    <rPh sb="2" eb="5">
      <t>ホウガンナ</t>
    </rPh>
    <phoneticPr fontId="10"/>
  </si>
  <si>
    <t>福島工業</t>
  </si>
  <si>
    <t>ﾌｸｼﾏｺｳｾﾝ</t>
  </si>
  <si>
    <t>福島高専</t>
  </si>
  <si>
    <t>女子砲丸投</t>
    <rPh sb="0" eb="1">
      <t>ジョ</t>
    </rPh>
    <rPh sb="1" eb="2">
      <t>コ</t>
    </rPh>
    <rPh sb="2" eb="5">
      <t>ホウガンナ</t>
    </rPh>
    <phoneticPr fontId="10"/>
  </si>
  <si>
    <t>茨城工業</t>
  </si>
  <si>
    <t>ｲﾊﾞﾗｷﾞｺｳｾﾝ</t>
  </si>
  <si>
    <t>茨城高専</t>
  </si>
  <si>
    <t>男子円盤投</t>
    <rPh sb="0" eb="1">
      <t>ダン</t>
    </rPh>
    <rPh sb="1" eb="2">
      <t>コ</t>
    </rPh>
    <rPh sb="2" eb="5">
      <t>エンバンナ</t>
    </rPh>
    <phoneticPr fontId="10"/>
  </si>
  <si>
    <t>小山工業</t>
  </si>
  <si>
    <t>ｵﾔﾏｺｳｾﾝ</t>
  </si>
  <si>
    <t>小山高専</t>
  </si>
  <si>
    <t>男子やり投</t>
    <rPh sb="0" eb="1">
      <t>ダン</t>
    </rPh>
    <rPh sb="1" eb="2">
      <t>コ</t>
    </rPh>
    <rPh sb="4" eb="5">
      <t>ナ</t>
    </rPh>
    <phoneticPr fontId="10"/>
  </si>
  <si>
    <t>群馬工業</t>
  </si>
  <si>
    <t>ｸﾞﾝﾏｺｳｾﾝ</t>
  </si>
  <si>
    <t>群馬高専</t>
  </si>
  <si>
    <t>ｵｰﾌﾟﾝ200m</t>
    <phoneticPr fontId="10"/>
  </si>
  <si>
    <t>木更津工業</t>
  </si>
  <si>
    <t>ｷｻﾗﾂﾞｺｳｾﾝ</t>
  </si>
  <si>
    <t>木更津高専</t>
  </si>
  <si>
    <t>ｵｰﾌﾟﾝ男1500m</t>
    <rPh sb="5" eb="6">
      <t>ダン</t>
    </rPh>
    <phoneticPr fontId="10"/>
  </si>
  <si>
    <t>東京工業</t>
  </si>
  <si>
    <t>ﾄｳｷｮｳｺｳｾﾝ</t>
  </si>
  <si>
    <t>東京高専</t>
  </si>
  <si>
    <t>ｵｰﾌﾟﾝ女100mH</t>
    <rPh sb="5" eb="7">
      <t>１０</t>
    </rPh>
    <phoneticPr fontId="10"/>
  </si>
  <si>
    <t>長岡工業</t>
  </si>
  <si>
    <t>ﾅｶﾞｵｶｺｳｾﾝ</t>
  </si>
  <si>
    <t>長岡高専</t>
  </si>
  <si>
    <t>ｵｰﾌﾟﾝ女走高跳</t>
    <rPh sb="5" eb="6">
      <t>ジョ</t>
    </rPh>
    <rPh sb="6" eb="7">
      <t>ハシ</t>
    </rPh>
    <rPh sb="7" eb="9">
      <t>タカト</t>
    </rPh>
    <phoneticPr fontId="10"/>
  </si>
  <si>
    <t>長野工業</t>
  </si>
  <si>
    <t>ﾅｶﾞﾉｺｳｾﾝ</t>
  </si>
  <si>
    <t>長野高専</t>
  </si>
  <si>
    <t>4×100mR</t>
    <phoneticPr fontId="10"/>
  </si>
  <si>
    <t>東京都立産業技術（品川）</t>
  </si>
  <si>
    <t>ﾄｳｷｮｳﾄﾘﾂｻﾝｷﾞｮｳｷﾞｼﾞｭﾂｺｳｾﾝｼﾅｶﾞﾜ</t>
  </si>
  <si>
    <t>東京都立産業技術高専品川</t>
  </si>
  <si>
    <t>4×400mR</t>
    <phoneticPr fontId="10"/>
  </si>
  <si>
    <t>東京都立産業技術（荒川）</t>
  </si>
  <si>
    <t>ﾄｳｷｮｳﾄﾘﾂｻﾝｷﾞｮｳｷﾞｼﾞｭﾂｺｳｾﾝｱﾗｶﾜ</t>
  </si>
  <si>
    <t>東京都立産業技術高専荒川</t>
  </si>
  <si>
    <t>ｵｰﾌﾟﾝ4×100R</t>
    <phoneticPr fontId="10"/>
  </si>
  <si>
    <t>サレジオ工業</t>
  </si>
  <si>
    <t>ｻﾚｼﾞｵｺｳｾﾝ</t>
  </si>
  <si>
    <t>サレジオ高専</t>
  </si>
  <si>
    <t>ﾄﾔﾏｺｳｾﾝ</t>
  </si>
  <si>
    <t>富山高専</t>
  </si>
  <si>
    <t>ﾄﾔﾏｼｮｳｾﾝｺｳｾﾝ</t>
  </si>
  <si>
    <t>富山商船高専</t>
  </si>
  <si>
    <t>石川工業</t>
  </si>
  <si>
    <t>ｲｼｶﾜｺｳｾﾝ</t>
  </si>
  <si>
    <t>石川高専</t>
  </si>
  <si>
    <t>福井工業</t>
  </si>
  <si>
    <t>ﾌｸｲｺｳｾﾝ</t>
  </si>
  <si>
    <t>福井高専</t>
  </si>
  <si>
    <t>岐阜工業</t>
  </si>
  <si>
    <t>ｷﾞﾌｺｳｾﾝ</t>
  </si>
  <si>
    <t>岐阜高専</t>
  </si>
  <si>
    <t>沼津工業</t>
  </si>
  <si>
    <t>ﾇﾏﾂﾞｺｳｾﾝ</t>
  </si>
  <si>
    <t>沼津高専</t>
  </si>
  <si>
    <t>豊田工業</t>
  </si>
  <si>
    <t>ﾄﾖﾀｺｳｾﾝ</t>
  </si>
  <si>
    <t>豊田高専</t>
  </si>
  <si>
    <t>鳥羽商船</t>
  </si>
  <si>
    <t>ﾄﾊﾞｼｮｳｾﾝｺｳｾﾝ</t>
  </si>
  <si>
    <t>鳥羽商船高専</t>
  </si>
  <si>
    <t>鈴鹿工業</t>
  </si>
  <si>
    <t>ｽｽﾞｶｺｳｾﾝ</t>
  </si>
  <si>
    <t>鈴鹿高専</t>
  </si>
  <si>
    <t>金沢工業</t>
  </si>
  <si>
    <t>ｶﾅｻﾞﾜｺｳｾﾝ</t>
  </si>
  <si>
    <t>金沢高専</t>
  </si>
  <si>
    <t>舞鶴工業</t>
  </si>
  <si>
    <t>ﾏｲｽﾂﾞﾙｺｳｾﾝ</t>
  </si>
  <si>
    <t>舞鶴高専</t>
  </si>
  <si>
    <t>明石工業</t>
  </si>
  <si>
    <t>ｱｶｼｺｳｾﾝ</t>
  </si>
  <si>
    <t>明石高専</t>
  </si>
  <si>
    <t>奈良工業</t>
  </si>
  <si>
    <t>ﾅﾗｺｳｾﾝ</t>
  </si>
  <si>
    <t>奈良高専</t>
  </si>
  <si>
    <t>和歌山工業</t>
  </si>
  <si>
    <t>ﾜｶﾔﾏｺｳｾﾝ</t>
  </si>
  <si>
    <t>和歌山高専</t>
  </si>
  <si>
    <t>大阪府立工業</t>
  </si>
  <si>
    <t>ｵｵｻｶﾌﾘﾂｺｳｾﾝ</t>
  </si>
  <si>
    <t>大阪府立高専</t>
  </si>
  <si>
    <t>神戸市立工業</t>
  </si>
  <si>
    <t>ｺｳﾍﾞｼﾘﾂｺｳｾﾝ</t>
  </si>
  <si>
    <t>神戸市立高専</t>
  </si>
  <si>
    <t>近畿大学工業</t>
  </si>
  <si>
    <t>ｷﾝｷﾀﾞｲｶﾞｸｺｳｾﾝ</t>
  </si>
  <si>
    <t>近畿大学高専</t>
  </si>
  <si>
    <t>米子工業</t>
  </si>
  <si>
    <t>ﾖﾅｺﾞｺｳｾﾝ</t>
  </si>
  <si>
    <t>米子高専</t>
  </si>
  <si>
    <t>松江工業</t>
  </si>
  <si>
    <t>ﾏﾂｴｺｳｾﾝ</t>
  </si>
  <si>
    <t>松江高専</t>
  </si>
  <si>
    <t>津山工業</t>
  </si>
  <si>
    <t>ﾂﾔﾏｺｳｾﾝ</t>
  </si>
  <si>
    <t>津山高専</t>
  </si>
  <si>
    <t>広島商船</t>
  </si>
  <si>
    <t>ﾋﾛｼﾏｼｮｳｾﾝｺｳｾﾝ</t>
  </si>
  <si>
    <t>広島商船高専</t>
  </si>
  <si>
    <t>呉工業</t>
  </si>
  <si>
    <t>ｸﾚｺｳｾﾝ</t>
  </si>
  <si>
    <t>呉高専</t>
  </si>
  <si>
    <t>徳山工業</t>
  </si>
  <si>
    <t>ﾄｸﾔﾏｺｳｾﾝ</t>
  </si>
  <si>
    <t>徳山高専</t>
  </si>
  <si>
    <t>宇部工業</t>
  </si>
  <si>
    <t>ｳﾍﾞｺｳｾﾝ</t>
  </si>
  <si>
    <t>宇部高専</t>
  </si>
  <si>
    <t>大島商船</t>
  </si>
  <si>
    <t>ｵｵｼﾏｼｮｳｾﾝｺｳｾﾝ</t>
  </si>
  <si>
    <t>大島商船高専</t>
  </si>
  <si>
    <t>阿南工業</t>
  </si>
  <si>
    <t>ｱﾅﾝｺｳｾﾝ</t>
  </si>
  <si>
    <t>阿南高専</t>
  </si>
  <si>
    <t>ﾀｶﾏﾂｺｳｾﾝ</t>
  </si>
  <si>
    <t>高松高専</t>
  </si>
  <si>
    <t>ﾀｸﾏﾃﾞﾝﾊﾟｺｳｾﾝ</t>
  </si>
  <si>
    <t>詫間電波高専</t>
  </si>
  <si>
    <t>新居浜工業</t>
  </si>
  <si>
    <t>ﾆｲﾊﾏｺｳｾﾝ</t>
  </si>
  <si>
    <t>新居浜高専</t>
  </si>
  <si>
    <t>弓削商船</t>
  </si>
  <si>
    <t>ﾕｹﾞｼｮｳｾﾝｺｳｾﾝ</t>
  </si>
  <si>
    <t>弓削商船高専</t>
  </si>
  <si>
    <t>高知工業</t>
  </si>
  <si>
    <t>ｺｳﾁｺｳｾﾝ</t>
  </si>
  <si>
    <t>高知高専</t>
  </si>
  <si>
    <t>久留米工業</t>
  </si>
  <si>
    <t>ｸﾙﾒｺｳｾﾝ</t>
  </si>
  <si>
    <t>久留米高専</t>
  </si>
  <si>
    <t>有明工業</t>
  </si>
  <si>
    <t>ｱﾘｱｹｺｳｾﾝ</t>
  </si>
  <si>
    <t>有明高専</t>
  </si>
  <si>
    <t>北九州工業</t>
  </si>
  <si>
    <t>ｷﾀｷｭｳｼｭｳｺｳｾﾝ</t>
  </si>
  <si>
    <t>北九州高専</t>
  </si>
  <si>
    <t>佐世保工業</t>
  </si>
  <si>
    <t>ｻｾﾎﾞｺｳｾﾝ</t>
  </si>
  <si>
    <t>佐世保高専</t>
  </si>
  <si>
    <t>ｸﾏﾓﾄﾃﾞﾝﾊﾟｺｳｾﾝ</t>
  </si>
  <si>
    <t>熊本電波高専</t>
  </si>
  <si>
    <t>ﾔﾂｼﾛｺｳｾﾝ</t>
  </si>
  <si>
    <t>八代高専</t>
  </si>
  <si>
    <t>大分工業</t>
  </si>
  <si>
    <t>ｵｵｲﾀｺｳｾﾝ</t>
  </si>
  <si>
    <t>大分高専</t>
  </si>
  <si>
    <t>都城工業</t>
  </si>
  <si>
    <t>ﾐﾔｺｳﾉｼﾞｮｳｺｳｾﾝ</t>
  </si>
  <si>
    <t>都城高専</t>
  </si>
  <si>
    <t>鹿児島工業</t>
  </si>
  <si>
    <t>ｶｺﾞｼﾏｺｳｾﾝ</t>
  </si>
  <si>
    <t>鹿児島高専</t>
  </si>
  <si>
    <t>沖縄工業</t>
  </si>
  <si>
    <t>ｵｷﾅﾜｺｳｾﾝ</t>
  </si>
  <si>
    <t>沖縄高専</t>
  </si>
  <si>
    <t>100m</t>
  </si>
  <si>
    <t>200m</t>
  </si>
  <si>
    <t>400m</t>
  </si>
  <si>
    <t>800m</t>
  </si>
  <si>
    <t>5000m</t>
  </si>
  <si>
    <t>110mH</t>
  </si>
  <si>
    <t>走高跳</t>
  </si>
  <si>
    <t>走幅跳</t>
  </si>
  <si>
    <t>三段跳</t>
  </si>
  <si>
    <t>砲丸投</t>
  </si>
  <si>
    <t>円盤投</t>
  </si>
  <si>
    <t>やり投</t>
  </si>
  <si>
    <t>走高跳</t>
    <rPh sb="0" eb="1">
      <t>ハシ</t>
    </rPh>
    <rPh sb="1" eb="3">
      <t>タカト</t>
    </rPh>
    <phoneticPr fontId="2"/>
  </si>
  <si>
    <t>円盤投</t>
    <rPh sb="0" eb="3">
      <t>エンバンナ</t>
    </rPh>
    <phoneticPr fontId="2"/>
  </si>
  <si>
    <t>学校名</t>
    <rPh sb="0" eb="2">
      <t>ガッコウ</t>
    </rPh>
    <rPh sb="2" eb="3">
      <t>メイ</t>
    </rPh>
    <phoneticPr fontId="2"/>
  </si>
  <si>
    <t>女</t>
    <rPh sb="0" eb="1">
      <t>オンナ</t>
    </rPh>
    <phoneticPr fontId="2"/>
  </si>
  <si>
    <t>○</t>
  </si>
  <si>
    <t>仙台（名取）</t>
    <rPh sb="0" eb="2">
      <t>センダイ</t>
    </rPh>
    <phoneticPr fontId="16"/>
  </si>
  <si>
    <t>仙台（広瀬）</t>
    <rPh sb="0" eb="2">
      <t>センダイ</t>
    </rPh>
    <phoneticPr fontId="16"/>
  </si>
  <si>
    <t>富山（本郷）</t>
    <phoneticPr fontId="16"/>
  </si>
  <si>
    <t>富山（射水）</t>
    <phoneticPr fontId="16"/>
  </si>
  <si>
    <t>香川（高松）</t>
    <rPh sb="0" eb="2">
      <t>カガワ</t>
    </rPh>
    <phoneticPr fontId="16"/>
  </si>
  <si>
    <t>香川（詫間）</t>
    <rPh sb="0" eb="2">
      <t>カガワ</t>
    </rPh>
    <phoneticPr fontId="16"/>
  </si>
  <si>
    <t>熊本（熊本）</t>
    <rPh sb="3" eb="5">
      <t>クマモト</t>
    </rPh>
    <phoneticPr fontId="16"/>
  </si>
  <si>
    <t>熊本（八代）</t>
    <rPh sb="0" eb="2">
      <t>クマモト</t>
    </rPh>
    <phoneticPr fontId="16"/>
  </si>
  <si>
    <t>緊急連絡先（携帯電話）</t>
    <rPh sb="0" eb="2">
      <t>キンキュウ</t>
    </rPh>
    <rPh sb="2" eb="5">
      <t>レンラクサキ</t>
    </rPh>
    <rPh sb="6" eb="8">
      <t>ケイタイ</t>
    </rPh>
    <rPh sb="8" eb="10">
      <t>デンワ</t>
    </rPh>
    <phoneticPr fontId="2"/>
  </si>
  <si>
    <t>監督氏名</t>
    <rPh sb="0" eb="2">
      <t>カントク</t>
    </rPh>
    <rPh sb="2" eb="4">
      <t>シメイ</t>
    </rPh>
    <phoneticPr fontId="2"/>
  </si>
  <si>
    <t>コーチ氏名</t>
    <rPh sb="3" eb="5">
      <t>シメイ</t>
    </rPh>
    <phoneticPr fontId="2"/>
  </si>
  <si>
    <t>主将氏名</t>
    <rPh sb="0" eb="2">
      <t>シュショウ</t>
    </rPh>
    <rPh sb="2" eb="4">
      <t>シメイ</t>
    </rPh>
    <phoneticPr fontId="2"/>
  </si>
  <si>
    <t>校長氏名</t>
    <rPh sb="0" eb="2">
      <t>コウチョウ</t>
    </rPh>
    <rPh sb="2" eb="4">
      <t>シメイ</t>
    </rPh>
    <phoneticPr fontId="2"/>
  </si>
  <si>
    <t>S1</t>
    <phoneticPr fontId="2"/>
  </si>
  <si>
    <t>S2</t>
    <phoneticPr fontId="2"/>
  </si>
  <si>
    <t>ナンバーカード欄は未記入でお願いします．</t>
    <rPh sb="7" eb="8">
      <t>ラン</t>
    </rPh>
    <rPh sb="9" eb="10">
      <t>ミ</t>
    </rPh>
    <rPh sb="10" eb="12">
      <t>キニュウ</t>
    </rPh>
    <rPh sb="14" eb="15">
      <t>ネガ</t>
    </rPh>
    <phoneticPr fontId="2"/>
  </si>
  <si>
    <t>健康</t>
    <rPh sb="0" eb="2">
      <t>ケンコウ</t>
    </rPh>
    <phoneticPr fontId="2"/>
  </si>
  <si>
    <t>学校名はリストから選択して下さい．</t>
    <rPh sb="0" eb="2">
      <t>ガッコウ</t>
    </rPh>
    <rPh sb="2" eb="3">
      <t>メイ</t>
    </rPh>
    <rPh sb="9" eb="11">
      <t>センタク</t>
    </rPh>
    <rPh sb="13" eb="14">
      <t>クダ</t>
    </rPh>
    <phoneticPr fontId="2"/>
  </si>
  <si>
    <t>入力欄</t>
    <rPh sb="0" eb="2">
      <t>ニュウリョク</t>
    </rPh>
    <rPh sb="2" eb="3">
      <t>ラン</t>
    </rPh>
    <phoneticPr fontId="2"/>
  </si>
  <si>
    <t>高専 太郎</t>
    <rPh sb="0" eb="2">
      <t>コウセン</t>
    </rPh>
    <rPh sb="3" eb="5">
      <t>タロウ</t>
    </rPh>
    <phoneticPr fontId="2"/>
  </si>
  <si>
    <t>男子</t>
    <rPh sb="0" eb="2">
      <t>ダンシ</t>
    </rPh>
    <phoneticPr fontId="2"/>
  </si>
  <si>
    <t>女子</t>
    <rPh sb="0" eb="2">
      <t>ジョシ</t>
    </rPh>
    <phoneticPr fontId="2"/>
  </si>
  <si>
    <t>100m</t>
    <phoneticPr fontId="2"/>
  </si>
  <si>
    <t>100m</t>
    <phoneticPr fontId="2"/>
  </si>
  <si>
    <t>200m</t>
    <phoneticPr fontId="2"/>
  </si>
  <si>
    <t>800m</t>
    <phoneticPr fontId="2"/>
  </si>
  <si>
    <t>400m</t>
    <phoneticPr fontId="2"/>
  </si>
  <si>
    <t>走幅跳</t>
    <rPh sb="0" eb="3">
      <t>LJ</t>
    </rPh>
    <phoneticPr fontId="2"/>
  </si>
  <si>
    <t>1500m</t>
    <phoneticPr fontId="2"/>
  </si>
  <si>
    <t>走高跳</t>
    <rPh sb="0" eb="3">
      <t>HJ</t>
    </rPh>
    <phoneticPr fontId="2"/>
  </si>
  <si>
    <t>砲丸投</t>
    <rPh sb="0" eb="3">
      <t>sp</t>
    </rPh>
    <phoneticPr fontId="2"/>
  </si>
  <si>
    <t>円盤投</t>
    <rPh sb="0" eb="3">
      <t>dt</t>
    </rPh>
    <phoneticPr fontId="2"/>
  </si>
  <si>
    <t>5000m</t>
    <phoneticPr fontId="2"/>
  </si>
  <si>
    <t>110mH</t>
    <phoneticPr fontId="2"/>
  </si>
  <si>
    <t>三段跳</t>
    <rPh sb="0" eb="3">
      <t>TJ</t>
    </rPh>
    <phoneticPr fontId="2"/>
  </si>
  <si>
    <t>やり投</t>
    <rPh sb="2" eb="3">
      <t>ナ</t>
    </rPh>
    <phoneticPr fontId="2"/>
  </si>
  <si>
    <t>良好</t>
    <rPh sb="0" eb="2">
      <t>リョウコウ</t>
    </rPh>
    <phoneticPr fontId="2"/>
  </si>
  <si>
    <t>　</t>
    <phoneticPr fontId="2"/>
  </si>
  <si>
    <t>函館工業</t>
    <phoneticPr fontId="2"/>
  </si>
  <si>
    <t>　</t>
    <phoneticPr fontId="2"/>
  </si>
  <si>
    <t>○</t>
    <phoneticPr fontId="2"/>
  </si>
  <si>
    <t>緊急連絡先（携帯）</t>
    <phoneticPr fontId="2"/>
  </si>
  <si>
    <t>コーチ氏名</t>
    <rPh sb="3" eb="5">
      <t>シメイ</t>
    </rPh>
    <phoneticPr fontId="10"/>
  </si>
  <si>
    <t>監 督 氏 名</t>
    <rPh sb="0" eb="1">
      <t>ラン</t>
    </rPh>
    <rPh sb="2" eb="3">
      <t>ヨシ</t>
    </rPh>
    <rPh sb="4" eb="5">
      <t>シ</t>
    </rPh>
    <rPh sb="6" eb="7">
      <t>メイ</t>
    </rPh>
    <phoneticPr fontId="10"/>
  </si>
  <si>
    <t>主 将 氏 名</t>
    <rPh sb="0" eb="1">
      <t>シュ</t>
    </rPh>
    <rPh sb="2" eb="3">
      <t>ショウ</t>
    </rPh>
    <rPh sb="4" eb="5">
      <t>シ</t>
    </rPh>
    <rPh sb="6" eb="7">
      <t>メイ</t>
    </rPh>
    <phoneticPr fontId="2"/>
  </si>
  <si>
    <t>健康証明者 医師氏名</t>
    <rPh sb="0" eb="2">
      <t>ケンコウ</t>
    </rPh>
    <rPh sb="2" eb="4">
      <t>ショウメイ</t>
    </rPh>
    <rPh sb="4" eb="5">
      <t>シャ</t>
    </rPh>
    <rPh sb="6" eb="8">
      <t>イシ</t>
    </rPh>
    <rPh sb="8" eb="10">
      <t>シメイ</t>
    </rPh>
    <phoneticPr fontId="2"/>
  </si>
  <si>
    <t>印</t>
    <rPh sb="0" eb="1">
      <t>イン</t>
    </rPh>
    <phoneticPr fontId="2"/>
  </si>
  <si>
    <t>記載の選手は本校在校生で、標記の大会に出場することを認知し、健康であることを証明いたします。</t>
    <rPh sb="0" eb="2">
      <t>キサイ</t>
    </rPh>
    <rPh sb="3" eb="5">
      <t>センシュ</t>
    </rPh>
    <rPh sb="6" eb="8">
      <t>ホンコウ</t>
    </rPh>
    <rPh sb="8" eb="11">
      <t>ザイコウセイ</t>
    </rPh>
    <rPh sb="13" eb="15">
      <t>ヒョウキ</t>
    </rPh>
    <rPh sb="16" eb="18">
      <t>タイカイ</t>
    </rPh>
    <rPh sb="19" eb="21">
      <t>シュツジョウ</t>
    </rPh>
    <rPh sb="26" eb="28">
      <t>ニンチ</t>
    </rPh>
    <phoneticPr fontId="10"/>
  </si>
  <si>
    <t>健康証明者 医師氏名（学校医）</t>
    <rPh sb="11" eb="13">
      <t>ガッコウ</t>
    </rPh>
    <rPh sb="13" eb="14">
      <t>イ</t>
    </rPh>
    <phoneticPr fontId="2"/>
  </si>
  <si>
    <t>監督</t>
    <rPh sb="0" eb="2">
      <t>カントク</t>
    </rPh>
    <phoneticPr fontId="2"/>
  </si>
  <si>
    <t>コーチ</t>
    <phoneticPr fontId="2"/>
  </si>
  <si>
    <t>マネージャー</t>
    <phoneticPr fontId="2"/>
  </si>
  <si>
    <t>2)</t>
  </si>
  <si>
    <t>よろしくお願い致します．</t>
    <rPh sb="5" eb="6">
      <t>ネガ</t>
    </rPh>
    <rPh sb="7" eb="8">
      <t>イタ</t>
    </rPh>
    <phoneticPr fontId="2"/>
  </si>
  <si>
    <t>お手数をかけますが，資格審査の厳正化，スピード化を図るため下記の関係書類の提出を</t>
    <rPh sb="1" eb="3">
      <t>テスウ</t>
    </rPh>
    <rPh sb="10" eb="12">
      <t>シカク</t>
    </rPh>
    <rPh sb="12" eb="14">
      <t>シンサ</t>
    </rPh>
    <rPh sb="15" eb="18">
      <t>ゲンセイカ</t>
    </rPh>
    <rPh sb="23" eb="24">
      <t>カ</t>
    </rPh>
    <rPh sb="25" eb="26">
      <t>ハカ</t>
    </rPh>
    <rPh sb="29" eb="31">
      <t>カキ</t>
    </rPh>
    <rPh sb="32" eb="34">
      <t>カンケイ</t>
    </rPh>
    <rPh sb="34" eb="36">
      <t>ショルイ</t>
    </rPh>
    <rPh sb="37" eb="39">
      <t>テイシュツ</t>
    </rPh>
    <phoneticPr fontId="2"/>
  </si>
  <si>
    <t>生年月日</t>
    <rPh sb="0" eb="2">
      <t>セイネン</t>
    </rPh>
    <rPh sb="2" eb="4">
      <t>ガッピ</t>
    </rPh>
    <phoneticPr fontId="2"/>
  </si>
  <si>
    <t>申し込み一覧表記入上の注意事項</t>
    <rPh sb="0" eb="1">
      <t>モウ</t>
    </rPh>
    <rPh sb="2" eb="3">
      <t>コ</t>
    </rPh>
    <rPh sb="4" eb="6">
      <t>イチラン</t>
    </rPh>
    <rPh sb="6" eb="7">
      <t>ヒョウ</t>
    </rPh>
    <rPh sb="7" eb="9">
      <t>キニュウ</t>
    </rPh>
    <rPh sb="9" eb="10">
      <t>ジョウ</t>
    </rPh>
    <rPh sb="11" eb="13">
      <t>チュウイ</t>
    </rPh>
    <rPh sb="13" eb="15">
      <t>ジコウ</t>
    </rPh>
    <phoneticPr fontId="2"/>
  </si>
  <si>
    <t>生年月日（西暦），学年，性，健康，種目はリストから選択して下さい．</t>
    <rPh sb="0" eb="2">
      <t>セイネン</t>
    </rPh>
    <rPh sb="2" eb="4">
      <t>ガッピ</t>
    </rPh>
    <rPh sb="5" eb="7">
      <t>セイレキ</t>
    </rPh>
    <rPh sb="9" eb="11">
      <t>ガクネン</t>
    </rPh>
    <rPh sb="12" eb="13">
      <t>セイ</t>
    </rPh>
    <rPh sb="14" eb="16">
      <t>ケンコウ</t>
    </rPh>
    <rPh sb="17" eb="19">
      <t>シュモク</t>
    </rPh>
    <rPh sb="25" eb="27">
      <t>センタク</t>
    </rPh>
    <rPh sb="29" eb="30">
      <t>クダ</t>
    </rPh>
    <phoneticPr fontId="2"/>
  </si>
  <si>
    <t>4×100mR</t>
    <phoneticPr fontId="2"/>
  </si>
  <si>
    <t>4×400mR</t>
    <phoneticPr fontId="2"/>
  </si>
  <si>
    <t>走高跳</t>
    <rPh sb="0" eb="3">
      <t>タカ</t>
    </rPh>
    <phoneticPr fontId="2"/>
  </si>
  <si>
    <t>種目1</t>
    <rPh sb="0" eb="2">
      <t>シュモク</t>
    </rPh>
    <phoneticPr fontId="10"/>
  </si>
  <si>
    <t>種目2</t>
    <rPh sb="0" eb="2">
      <t>シュモク</t>
    </rPh>
    <phoneticPr fontId="10"/>
  </si>
  <si>
    <t>棒高跳</t>
    <rPh sb="0" eb="3">
      <t>ボウタカト</t>
    </rPh>
    <phoneticPr fontId="2"/>
  </si>
  <si>
    <t>円盤投</t>
    <rPh sb="0" eb="2">
      <t>エンバン</t>
    </rPh>
    <rPh sb="2" eb="3">
      <t>ナ</t>
    </rPh>
    <phoneticPr fontId="2"/>
  </si>
  <si>
    <t>400mH</t>
  </si>
  <si>
    <t>ﾌﾘｶﾞﾅは半角ｶﾀｶﾅでお願いします．姓と名の間は半角スペースを入力下さい．</t>
    <rPh sb="6" eb="8">
      <t>ハンカク</t>
    </rPh>
    <rPh sb="14" eb="15">
      <t>ネガ</t>
    </rPh>
    <phoneticPr fontId="2"/>
  </si>
  <si>
    <t>　①１～３年生は日本陸連（高校用）の登録システムから「生徒情報確認」の会員一覧を</t>
    <rPh sb="5" eb="6">
      <t>ネン</t>
    </rPh>
    <rPh sb="8" eb="10">
      <t>ニホン</t>
    </rPh>
    <rPh sb="10" eb="12">
      <t>リクレン</t>
    </rPh>
    <rPh sb="13" eb="15">
      <t>コウコウ</t>
    </rPh>
    <rPh sb="15" eb="16">
      <t>ヨウ</t>
    </rPh>
    <rPh sb="18" eb="20">
      <t>トウロク</t>
    </rPh>
    <rPh sb="27" eb="29">
      <t>セイト</t>
    </rPh>
    <rPh sb="29" eb="31">
      <t>ジョウホウ</t>
    </rPh>
    <rPh sb="31" eb="33">
      <t>カクニン</t>
    </rPh>
    <rPh sb="35" eb="36">
      <t>カイ</t>
    </rPh>
    <rPh sb="36" eb="37">
      <t>イン</t>
    </rPh>
    <rPh sb="37" eb="39">
      <t>イチラン</t>
    </rPh>
    <phoneticPr fontId="2"/>
  </si>
  <si>
    <t>　　ダウンロード（PDFファイル）して頂き，別途提出して下さい．</t>
    <rPh sb="19" eb="20">
      <t>イタダ</t>
    </rPh>
    <rPh sb="22" eb="24">
      <t>ベット</t>
    </rPh>
    <rPh sb="24" eb="26">
      <t>テイシュツ</t>
    </rPh>
    <rPh sb="28" eb="29">
      <t>クダ</t>
    </rPh>
    <phoneticPr fontId="2"/>
  </si>
  <si>
    <t>　②４，５年生で各地区学連の登録者は，各地区学連から送付された日本学連への登録</t>
    <rPh sb="5" eb="6">
      <t>ネン</t>
    </rPh>
    <rPh sb="8" eb="9">
      <t>カク</t>
    </rPh>
    <rPh sb="9" eb="11">
      <t>チク</t>
    </rPh>
    <rPh sb="11" eb="12">
      <t>ガク</t>
    </rPh>
    <rPh sb="12" eb="13">
      <t>レン</t>
    </rPh>
    <rPh sb="14" eb="17">
      <t>トウロクシャ</t>
    </rPh>
    <rPh sb="19" eb="20">
      <t>カク</t>
    </rPh>
    <rPh sb="20" eb="22">
      <t>チク</t>
    </rPh>
    <rPh sb="22" eb="23">
      <t>ガク</t>
    </rPh>
    <rPh sb="23" eb="24">
      <t>レン</t>
    </rPh>
    <rPh sb="26" eb="28">
      <t>ソウフ</t>
    </rPh>
    <rPh sb="31" eb="33">
      <t>ニホン</t>
    </rPh>
    <rPh sb="33" eb="34">
      <t>ガク</t>
    </rPh>
    <rPh sb="34" eb="35">
      <t>レン</t>
    </rPh>
    <rPh sb="37" eb="39">
      <t>トウロク</t>
    </rPh>
    <phoneticPr fontId="2"/>
  </si>
  <si>
    <t>　　申請書の写し（コピー）を別途提出して下さい．</t>
    <rPh sb="2" eb="4">
      <t>シンセイ</t>
    </rPh>
    <rPh sb="4" eb="5">
      <t>ショ</t>
    </rPh>
    <rPh sb="6" eb="7">
      <t>ウツ</t>
    </rPh>
    <rPh sb="14" eb="16">
      <t>ベット</t>
    </rPh>
    <rPh sb="16" eb="18">
      <t>テイシュツ</t>
    </rPh>
    <rPh sb="20" eb="21">
      <t>クダ</t>
    </rPh>
    <phoneticPr fontId="2"/>
  </si>
  <si>
    <t>　③上記の①，②以外（例えば，都道府県陸協への登録）についても，登録先から証明</t>
    <rPh sb="2" eb="4">
      <t>ジョウキ</t>
    </rPh>
    <rPh sb="8" eb="10">
      <t>イガイ</t>
    </rPh>
    <rPh sb="11" eb="12">
      <t>タト</t>
    </rPh>
    <rPh sb="15" eb="19">
      <t>トドウフケン</t>
    </rPh>
    <rPh sb="19" eb="20">
      <t>リク</t>
    </rPh>
    <rPh sb="20" eb="21">
      <t>キョウ</t>
    </rPh>
    <rPh sb="23" eb="25">
      <t>トウロク</t>
    </rPh>
    <rPh sb="32" eb="34">
      <t>トウロク</t>
    </rPh>
    <rPh sb="34" eb="35">
      <t>サキ</t>
    </rPh>
    <rPh sb="37" eb="39">
      <t>ショウメイ</t>
    </rPh>
    <phoneticPr fontId="2"/>
  </si>
  <si>
    <t>6)</t>
    <phoneticPr fontId="2"/>
  </si>
  <si>
    <t>今シーズンの最高記録（※公認記録）は必ず記入して下さい.</t>
    <rPh sb="6" eb="8">
      <t>サイコウ</t>
    </rPh>
    <rPh sb="8" eb="10">
      <t>キロク</t>
    </rPh>
    <rPh sb="12" eb="14">
      <t>コウニン</t>
    </rPh>
    <rPh sb="14" eb="16">
      <t>キロク</t>
    </rPh>
    <rPh sb="18" eb="19">
      <t>カナラ</t>
    </rPh>
    <rPh sb="20" eb="22">
      <t>キニュウ</t>
    </rPh>
    <rPh sb="24" eb="25">
      <t>クダ</t>
    </rPh>
    <phoneticPr fontId="2"/>
  </si>
  <si>
    <t>トラックは1/100，フィールドは㎝単位で，セルの注意例に従って入力して下さい.</t>
    <rPh sb="25" eb="27">
      <t>チュウイ</t>
    </rPh>
    <rPh sb="27" eb="28">
      <t>レイ</t>
    </rPh>
    <rPh sb="29" eb="30">
      <t>シタガ</t>
    </rPh>
    <rPh sb="32" eb="34">
      <t>ニュウリョク</t>
    </rPh>
    <rPh sb="36" eb="37">
      <t>クダ</t>
    </rPh>
    <phoneticPr fontId="2"/>
  </si>
  <si>
    <t>←（プルダウンリストから選択して下さい）</t>
    <rPh sb="12" eb="14">
      <t>センタク</t>
    </rPh>
    <rPh sb="16" eb="17">
      <t>クダ</t>
    </rPh>
    <phoneticPr fontId="2"/>
  </si>
  <si>
    <t>熊本（熊本）</t>
    <rPh sb="3" eb="5">
      <t>クマモト</t>
    </rPh>
    <phoneticPr fontId="2"/>
  </si>
  <si>
    <t>熊本（八代）</t>
    <rPh sb="3" eb="5">
      <t>ヤツシロ</t>
    </rPh>
    <phoneticPr fontId="2"/>
  </si>
  <si>
    <t>香川（高松）</t>
    <rPh sb="0" eb="2">
      <t>カガワ</t>
    </rPh>
    <rPh sb="3" eb="5">
      <t>タカマツ</t>
    </rPh>
    <phoneticPr fontId="2"/>
  </si>
  <si>
    <t>香川（詫間）</t>
    <rPh sb="0" eb="2">
      <t>カガワ</t>
    </rPh>
    <rPh sb="3" eb="5">
      <t>タクマ</t>
    </rPh>
    <phoneticPr fontId="2"/>
  </si>
  <si>
    <t>富山（本郷）</t>
    <rPh sb="3" eb="5">
      <t>ホンゴウ</t>
    </rPh>
    <phoneticPr fontId="2"/>
  </si>
  <si>
    <t>富山（射水）</t>
    <rPh sb="3" eb="5">
      <t>イミズ</t>
    </rPh>
    <phoneticPr fontId="2"/>
  </si>
  <si>
    <t>仙台（名取）</t>
    <rPh sb="3" eb="5">
      <t>ナトリ</t>
    </rPh>
    <phoneticPr fontId="2"/>
  </si>
  <si>
    <t>仙台（広瀬）</t>
    <rPh sb="3" eb="5">
      <t>ヒロセ</t>
    </rPh>
    <phoneticPr fontId="2"/>
  </si>
  <si>
    <t>学年</t>
    <rPh sb="0" eb="2">
      <t>ガクネン</t>
    </rPh>
    <phoneticPr fontId="2"/>
  </si>
  <si>
    <t>男</t>
    <rPh sb="0" eb="1">
      <t>オトコ</t>
    </rPh>
    <phoneticPr fontId="2"/>
  </si>
  <si>
    <t>女</t>
    <rPh sb="0" eb="1">
      <t>オンナ</t>
    </rPh>
    <phoneticPr fontId="2"/>
  </si>
  <si>
    <t>男子種目</t>
    <rPh sb="0" eb="2">
      <t>ダンシ</t>
    </rPh>
    <rPh sb="2" eb="4">
      <t>シュモク</t>
    </rPh>
    <phoneticPr fontId="2"/>
  </si>
  <si>
    <t>3000mSC</t>
  </si>
  <si>
    <t>女子種目</t>
    <rPh sb="0" eb="2">
      <t>ジョシ</t>
    </rPh>
    <rPh sb="2" eb="4">
      <t>シュモク</t>
    </rPh>
    <phoneticPr fontId="2"/>
  </si>
  <si>
    <t>3000m</t>
  </si>
  <si>
    <t>100mH</t>
  </si>
  <si>
    <t>健康</t>
    <rPh sb="0" eb="2">
      <t>ケンコウ</t>
    </rPh>
    <phoneticPr fontId="2"/>
  </si>
  <si>
    <t>良好</t>
    <rPh sb="0" eb="2">
      <t>リョウコウ</t>
    </rPh>
    <phoneticPr fontId="2"/>
  </si>
  <si>
    <t>リレー</t>
    <phoneticPr fontId="2"/>
  </si>
  <si>
    <t>○</t>
    <phoneticPr fontId="2"/>
  </si>
  <si>
    <t>主 将</t>
    <phoneticPr fontId="2"/>
  </si>
  <si>
    <t>高専 花子</t>
    <rPh sb="0" eb="2">
      <t>コウセン</t>
    </rPh>
    <rPh sb="3" eb="5">
      <t>ハナコ</t>
    </rPh>
    <phoneticPr fontId="2"/>
  </si>
  <si>
    <t/>
  </si>
  <si>
    <t>チーフマネージャー氏名</t>
    <rPh sb="9" eb="11">
      <t>シメイ</t>
    </rPh>
    <phoneticPr fontId="2"/>
  </si>
  <si>
    <t xml:space="preserve">ﾁｰﾌ
ﾏﾈｰｼﾞｬｰ    　　　　　　　　 </t>
    <phoneticPr fontId="2"/>
  </si>
  <si>
    <t>大会名</t>
    <phoneticPr fontId="2"/>
  </si>
  <si>
    <t>シーズン
最高記録</t>
    <rPh sb="5" eb="7">
      <t>サイコウ</t>
    </rPh>
    <rPh sb="7" eb="9">
      <t>キロク</t>
    </rPh>
    <phoneticPr fontId="2"/>
  </si>
  <si>
    <t>シーズン
最高記録</t>
    <rPh sb="5" eb="7">
      <t>サイコウ</t>
    </rPh>
    <rPh sb="7" eb="9">
      <t>キロク</t>
    </rPh>
    <phoneticPr fontId="2"/>
  </si>
  <si>
    <t>▼必要事項を入力してください。</t>
    <rPh sb="1" eb="3">
      <t>ヒツヨウ</t>
    </rPh>
    <rPh sb="3" eb="5">
      <t>ジコウ</t>
    </rPh>
    <rPh sb="6" eb="8">
      <t>ニュウリョク</t>
    </rPh>
    <phoneticPr fontId="2"/>
  </si>
  <si>
    <t>月日
(mm/dd)</t>
    <phoneticPr fontId="10"/>
  </si>
  <si>
    <t>東海地区高専大会</t>
    <rPh sb="0" eb="1">
      <t>トウカイ</t>
    </rPh>
    <rPh sb="1" eb="3">
      <t>チク</t>
    </rPh>
    <rPh sb="3" eb="5">
      <t>コウセン</t>
    </rPh>
    <rPh sb="5" eb="7">
      <t>タイカイ</t>
    </rPh>
    <phoneticPr fontId="2"/>
  </si>
  <si>
    <t xml:space="preserve">ｺｰﾁ                      </t>
    <phoneticPr fontId="2"/>
  </si>
  <si>
    <t>シーズン最高記録</t>
    <rPh sb="4" eb="6">
      <t>サイコウ</t>
    </rPh>
    <rPh sb="6" eb="8">
      <t>キロク</t>
    </rPh>
    <phoneticPr fontId="2"/>
  </si>
  <si>
    <t>7/2</t>
    <phoneticPr fontId="2"/>
  </si>
  <si>
    <t>記録</t>
    <rPh sb="0" eb="2">
      <t>キロク</t>
    </rPh>
    <phoneticPr fontId="2"/>
  </si>
  <si>
    <t>西三河選手権</t>
    <rPh sb="0" eb="2">
      <t>ミカワ</t>
    </rPh>
    <rPh sb="2" eb="5">
      <t>センシュケン</t>
    </rPh>
    <phoneticPr fontId="2"/>
  </si>
  <si>
    <t>6/18</t>
    <phoneticPr fontId="2"/>
  </si>
  <si>
    <t>備考</t>
    <rPh sb="0" eb="2">
      <t>ビコウ</t>
    </rPh>
    <phoneticPr fontId="2"/>
  </si>
  <si>
    <t>監督</t>
    <rPh sb="0" eb="2">
      <t>カントク</t>
    </rPh>
    <phoneticPr fontId="2"/>
  </si>
  <si>
    <t>コーチ</t>
    <phoneticPr fontId="2"/>
  </si>
  <si>
    <t>チーフマネージャー</t>
    <phoneticPr fontId="2"/>
  </si>
  <si>
    <t>ｺｳｾﾝ ﾊﾅｺ</t>
    <phoneticPr fontId="2"/>
  </si>
  <si>
    <t>ｺｳｾﾝ ﾀﾛｳ</t>
    <phoneticPr fontId="2"/>
  </si>
  <si>
    <t>1600mR</t>
    <phoneticPr fontId="2"/>
  </si>
  <si>
    <t>※このページ上では作業をしないでください。</t>
    <rPh sb="6" eb="7">
      <t>ジョウ</t>
    </rPh>
    <rPh sb="9" eb="11">
      <t>サギョウ</t>
    </rPh>
    <phoneticPr fontId="2"/>
  </si>
  <si>
    <t>/</t>
    <phoneticPr fontId="2"/>
  </si>
  <si>
    <t>/</t>
    <phoneticPr fontId="2"/>
  </si>
  <si>
    <r>
      <t>▼</t>
    </r>
    <r>
      <rPr>
        <sz val="8"/>
        <rFont val="ＭＳ 明朝"/>
        <family val="1"/>
        <charset val="128"/>
      </rPr>
      <t>参加標準記録設定種目は必要事項を入力してください。</t>
    </r>
    <rPh sb="1" eb="3">
      <t>サンカ</t>
    </rPh>
    <rPh sb="3" eb="5">
      <t>ヒョウジュン</t>
    </rPh>
    <rPh sb="5" eb="7">
      <t>キロク</t>
    </rPh>
    <rPh sb="7" eb="9">
      <t>セッテイ</t>
    </rPh>
    <rPh sb="9" eb="11">
      <t>シュモク</t>
    </rPh>
    <rPh sb="12" eb="14">
      <t>ヒツヨウ</t>
    </rPh>
    <rPh sb="14" eb="16">
      <t>ジコウ</t>
    </rPh>
    <rPh sb="17" eb="19">
      <t>ニュウリョク</t>
    </rPh>
    <phoneticPr fontId="2"/>
  </si>
  <si>
    <t>参加標準記録</t>
    <rPh sb="0" eb="2">
      <t>サンカ</t>
    </rPh>
    <rPh sb="2" eb="4">
      <t>ヒョウジュン</t>
    </rPh>
    <rPh sb="4" eb="6">
      <t>キロク</t>
    </rPh>
    <phoneticPr fontId="2"/>
  </si>
  <si>
    <t>400mH</t>
    <phoneticPr fontId="2"/>
  </si>
  <si>
    <t>3000mSC</t>
    <phoneticPr fontId="2"/>
  </si>
  <si>
    <t>29秒00</t>
    <rPh sb="2" eb="3">
      <t>ビョウ</t>
    </rPh>
    <phoneticPr fontId="2"/>
  </si>
  <si>
    <t>1m35</t>
    <phoneticPr fontId="2"/>
  </si>
  <si>
    <t>○</t>
    <phoneticPr fontId="2"/>
  </si>
  <si>
    <t>○</t>
    <phoneticPr fontId="2"/>
  </si>
  <si>
    <t>23m00</t>
    <phoneticPr fontId="2"/>
  </si>
  <si>
    <t>25m00</t>
    <phoneticPr fontId="2"/>
  </si>
  <si>
    <t>　　となる書類を取り寄せ，別途提出して下さい．</t>
    <rPh sb="5" eb="7">
      <t>ショルイ</t>
    </rPh>
    <rPh sb="8" eb="9">
      <t>ト</t>
    </rPh>
    <rPh sb="10" eb="11">
      <t>ヨ</t>
    </rPh>
    <rPh sb="13" eb="15">
      <t>ベット</t>
    </rPh>
    <rPh sb="15" eb="17">
      <t>テイシュツ</t>
    </rPh>
    <rPh sb="19" eb="20">
      <t>クダ</t>
    </rPh>
    <phoneticPr fontId="2"/>
  </si>
  <si>
    <t>　※日本高専陸上競技会のランキング(http://kosen-rk.jp/ranking/)に，</t>
    <rPh sb="2" eb="4">
      <t>ニホン</t>
    </rPh>
    <rPh sb="4" eb="6">
      <t>コウセン</t>
    </rPh>
    <rPh sb="6" eb="8">
      <t>リクジョウ</t>
    </rPh>
    <rPh sb="8" eb="10">
      <t>キョウギ</t>
    </rPh>
    <rPh sb="10" eb="11">
      <t>カイ</t>
    </rPh>
    <phoneticPr fontId="2"/>
  </si>
  <si>
    <t xml:space="preserve">    記録が反映されていないことがあるため，お手数ですが，記入をお願いします．</t>
    <rPh sb="4" eb="6">
      <t>キロク</t>
    </rPh>
    <phoneticPr fontId="2"/>
  </si>
  <si>
    <t>ファイルを保存する際，○○を学校名に書き換えて下さい．</t>
    <rPh sb="5" eb="7">
      <t>ホゾン</t>
    </rPh>
    <rPh sb="9" eb="10">
      <t>サイ</t>
    </rPh>
    <rPh sb="14" eb="17">
      <t>ガッコウメイ</t>
    </rPh>
    <rPh sb="18" eb="19">
      <t>カ</t>
    </rPh>
    <rPh sb="20" eb="21">
      <t>カ</t>
    </rPh>
    <rPh sb="23" eb="24">
      <t>クダ</t>
    </rPh>
    <phoneticPr fontId="2"/>
  </si>
  <si>
    <t>チーフマネージャー</t>
    <phoneticPr fontId="2"/>
  </si>
  <si>
    <t>ﾗﾝｷﾝｸﾞ
種目1</t>
    <rPh sb="7" eb="9">
      <t>シュモク</t>
    </rPh>
    <phoneticPr fontId="2"/>
  </si>
  <si>
    <t>ﾗﾝｷﾝｸﾞ
種目2</t>
    <rPh sb="7" eb="9">
      <t>シュモク</t>
    </rPh>
    <phoneticPr fontId="2"/>
  </si>
  <si>
    <t>ﾗﾝｷﾝｸﾞ
種目</t>
    <rPh sb="7" eb="9">
      <t>シュモク</t>
    </rPh>
    <phoneticPr fontId="2"/>
  </si>
  <si>
    <t>59秒00</t>
    <rPh sb="2" eb="3">
      <t>ビョウ</t>
    </rPh>
    <phoneticPr fontId="2"/>
  </si>
  <si>
    <t>10分30秒00</t>
    <rPh sb="2" eb="3">
      <t>フン</t>
    </rPh>
    <phoneticPr fontId="2"/>
  </si>
  <si>
    <t>3m50</t>
    <phoneticPr fontId="2"/>
  </si>
  <si>
    <t>12分00秒00</t>
    <rPh sb="2" eb="3">
      <t>フン</t>
    </rPh>
    <rPh sb="5" eb="6">
      <t>ビョウ</t>
    </rPh>
    <phoneticPr fontId="2"/>
  </si>
  <si>
    <t>4×100m</t>
    <phoneticPr fontId="2"/>
  </si>
  <si>
    <t>〇</t>
    <phoneticPr fontId="2"/>
  </si>
  <si>
    <t>56秒00</t>
    <rPh sb="2" eb="3">
      <t>ビョウ</t>
    </rPh>
    <phoneticPr fontId="2"/>
  </si>
  <si>
    <t>日本陸連関係書類の提出について</t>
    <rPh sb="0" eb="2">
      <t>ニホン</t>
    </rPh>
    <rPh sb="2" eb="4">
      <t>リクレン</t>
    </rPh>
    <rPh sb="4" eb="6">
      <t>カンケイ</t>
    </rPh>
    <rPh sb="6" eb="8">
      <t>ショルイ</t>
    </rPh>
    <rPh sb="9" eb="11">
      <t>テイシュツ</t>
    </rPh>
    <phoneticPr fontId="2"/>
  </si>
  <si>
    <t>7)</t>
  </si>
  <si>
    <t>8)</t>
  </si>
  <si>
    <t>9)</t>
  </si>
  <si>
    <t>10)</t>
  </si>
  <si>
    <t>11)</t>
  </si>
  <si>
    <t>12)</t>
  </si>
  <si>
    <t>出場確定については，日本高専陸上競技協会webにてご確認をお願いします．</t>
    <rPh sb="0" eb="2">
      <t>シュツジョウ</t>
    </rPh>
    <rPh sb="2" eb="4">
      <t>カクテイ</t>
    </rPh>
    <rPh sb="10" eb="12">
      <t>ニホン</t>
    </rPh>
    <rPh sb="12" eb="14">
      <t>コウセン</t>
    </rPh>
    <rPh sb="14" eb="18">
      <t>リク</t>
    </rPh>
    <rPh sb="18" eb="20">
      <t>キョウカイ</t>
    </rPh>
    <rPh sb="26" eb="28">
      <t>カクニン</t>
    </rPh>
    <rPh sb="30" eb="31">
      <t>ネガ</t>
    </rPh>
    <phoneticPr fontId="2"/>
  </si>
  <si>
    <t>男子：400mH，3000mSC，棒高跳</t>
    <rPh sb="0" eb="2">
      <t>ダンシ</t>
    </rPh>
    <rPh sb="17" eb="20">
      <t>ボウタカト</t>
    </rPh>
    <phoneticPr fontId="2"/>
  </si>
  <si>
    <t>得点対象者及び得点対象種目の指定について</t>
    <rPh sb="0" eb="2">
      <t>トクテン</t>
    </rPh>
    <rPh sb="2" eb="5">
      <t>タイショウシャ</t>
    </rPh>
    <rPh sb="5" eb="6">
      <t>オヨ</t>
    </rPh>
    <rPh sb="7" eb="9">
      <t>トクテン</t>
    </rPh>
    <rPh sb="9" eb="11">
      <t>タイショウ</t>
    </rPh>
    <rPh sb="11" eb="13">
      <t>シュモク</t>
    </rPh>
    <rPh sb="14" eb="16">
      <t>シテイ</t>
    </rPh>
    <phoneticPr fontId="2"/>
  </si>
  <si>
    <t>「出場証明書」へ記入後，校長印を押印してご提出して下さい．</t>
    <rPh sb="1" eb="3">
      <t>シュツジョウ</t>
    </rPh>
    <rPh sb="3" eb="6">
      <t>ショウメイショ</t>
    </rPh>
    <rPh sb="8" eb="10">
      <t>キニュウ</t>
    </rPh>
    <rPh sb="10" eb="11">
      <t>ゴ</t>
    </rPh>
    <rPh sb="12" eb="15">
      <t>コウチョウイン</t>
    </rPh>
    <rPh sb="16" eb="18">
      <t>オウイン</t>
    </rPh>
    <rPh sb="21" eb="23">
      <t>テイシュツ</t>
    </rPh>
    <rPh sb="25" eb="26">
      <t>クダ</t>
    </rPh>
    <phoneticPr fontId="2"/>
  </si>
  <si>
    <t>ファイル名を変更し，送信をお願い致します．</t>
    <rPh sb="4" eb="5">
      <t>メイ</t>
    </rPh>
    <rPh sb="6" eb="8">
      <t>ヘンコウ</t>
    </rPh>
    <rPh sb="10" eb="12">
      <t>ソウシン</t>
    </rPh>
    <rPh sb="14" eb="15">
      <t>ネガ</t>
    </rPh>
    <rPh sb="16" eb="17">
      <t>イタ</t>
    </rPh>
    <phoneticPr fontId="2"/>
  </si>
  <si>
    <t>標準記録を突破した大会名と月日も記入して下さい．</t>
    <rPh sb="0" eb="2">
      <t>ヒョウジュン</t>
    </rPh>
    <rPh sb="5" eb="7">
      <t>トッパ</t>
    </rPh>
    <phoneticPr fontId="2"/>
  </si>
  <si>
    <t>出場選手の中で監督，コーチ，チーフマネージャーを兼ねる場合は備考欄に記入して下さい．</t>
    <rPh sb="0" eb="2">
      <t>シュツジョウ</t>
    </rPh>
    <rPh sb="2" eb="4">
      <t>センシュ</t>
    </rPh>
    <rPh sb="5" eb="6">
      <t>ナカ</t>
    </rPh>
    <rPh sb="7" eb="9">
      <t>カントク</t>
    </rPh>
    <rPh sb="24" eb="25">
      <t>カ</t>
    </rPh>
    <rPh sb="27" eb="29">
      <t>バアイ</t>
    </rPh>
    <rPh sb="30" eb="33">
      <t>ビコウラン</t>
    </rPh>
    <rPh sb="34" eb="36">
      <t>キニュウ</t>
    </rPh>
    <rPh sb="38" eb="39">
      <t>クダ</t>
    </rPh>
    <phoneticPr fontId="2"/>
  </si>
  <si>
    <t xml:space="preserve"> 監督</t>
    <phoneticPr fontId="2"/>
  </si>
  <si>
    <t>ｺｰﾁ</t>
    <phoneticPr fontId="2"/>
  </si>
  <si>
    <t xml:space="preserve">　ﾁｰﾌ
ﾏﾈｰｼﾞｬｰ    　　　　　　　　 </t>
    <phoneticPr fontId="2"/>
  </si>
  <si>
    <t xml:space="preserve">主将　　　　　　　　　　   </t>
    <rPh sb="0" eb="1">
      <t>シュ</t>
    </rPh>
    <rPh sb="1" eb="2">
      <t>ショウ</t>
    </rPh>
    <phoneticPr fontId="2"/>
  </si>
  <si>
    <t>▼ランキング種目は必要事項を入力してください。</t>
    <rPh sb="6" eb="8">
      <t>シュモク</t>
    </rPh>
    <rPh sb="9" eb="11">
      <t>ヒツヨウ</t>
    </rPh>
    <rPh sb="11" eb="13">
      <t>ジコウ</t>
    </rPh>
    <rPh sb="14" eb="16">
      <t>ニュウリョク</t>
    </rPh>
    <phoneticPr fontId="2"/>
  </si>
  <si>
    <t>ﾗﾝｷﾝｸﾞ種目1</t>
    <rPh sb="6" eb="8">
      <t>シュモク</t>
    </rPh>
    <phoneticPr fontId="10"/>
  </si>
  <si>
    <t>ﾗﾝｷﾝｸﾞ種目2</t>
    <rPh sb="6" eb="8">
      <t>シュモク</t>
    </rPh>
    <phoneticPr fontId="10"/>
  </si>
  <si>
    <t>高等専門学校 注)参加標準記録設定種目(56秒00)</t>
    <rPh sb="7" eb="8">
      <t>チュウ</t>
    </rPh>
    <rPh sb="17" eb="19">
      <t>シュモク</t>
    </rPh>
    <phoneticPr fontId="2"/>
  </si>
  <si>
    <t>男子Rank種目</t>
    <rPh sb="0" eb="2">
      <t>ダンシ</t>
    </rPh>
    <rPh sb="6" eb="8">
      <t>シュモク</t>
    </rPh>
    <phoneticPr fontId="2"/>
  </si>
  <si>
    <t>女子Rank種目</t>
    <rPh sb="0" eb="2">
      <t>ジョシ</t>
    </rPh>
    <rPh sb="6" eb="8">
      <t>シュモク</t>
    </rPh>
    <phoneticPr fontId="2"/>
  </si>
  <si>
    <t>種目数確認</t>
    <rPh sb="0" eb="3">
      <t>シュモクスウ</t>
    </rPh>
    <rPh sb="3" eb="5">
      <t>カクニン</t>
    </rPh>
    <phoneticPr fontId="2"/>
  </si>
  <si>
    <t>種目</t>
    <rPh sb="0" eb="2">
      <t>シュモク</t>
    </rPh>
    <phoneticPr fontId="10"/>
  </si>
  <si>
    <t>1.基本情報の記入</t>
    <rPh sb="2" eb="4">
      <t>キホン</t>
    </rPh>
    <rPh sb="4" eb="6">
      <t>ジョウホウ</t>
    </rPh>
    <rPh sb="7" eb="9">
      <t>キニュウ</t>
    </rPh>
    <phoneticPr fontId="2"/>
  </si>
  <si>
    <t>2.「申込一覧」の記入</t>
    <rPh sb="3" eb="5">
      <t>モウシコミ</t>
    </rPh>
    <rPh sb="5" eb="7">
      <t>イチラン</t>
    </rPh>
    <rPh sb="9" eb="11">
      <t>キニュウ</t>
    </rPh>
    <phoneticPr fontId="2"/>
  </si>
  <si>
    <t>緊急連絡先は大会前日および期間中に連絡が取れる引率者の携帯電話番号をご記入ください．</t>
    <rPh sb="6" eb="8">
      <t>タイカイ</t>
    </rPh>
    <rPh sb="8" eb="10">
      <t>ゼンジツ</t>
    </rPh>
    <rPh sb="13" eb="16">
      <t>キカンチュウ</t>
    </rPh>
    <rPh sb="17" eb="19">
      <t>レンラク</t>
    </rPh>
    <rPh sb="20" eb="21">
      <t>ト</t>
    </rPh>
    <rPh sb="23" eb="26">
      <t>インソツシャ</t>
    </rPh>
    <rPh sb="31" eb="33">
      <t>バンゴウ</t>
    </rPh>
    <rPh sb="35" eb="37">
      <t>キニュウ</t>
    </rPh>
    <phoneticPr fontId="2"/>
  </si>
  <si>
    <t>以上</t>
    <rPh sb="0" eb="2">
      <t>イジョウ</t>
    </rPh>
    <phoneticPr fontId="2"/>
  </si>
  <si>
    <t>4×100m</t>
    <phoneticPr fontId="2"/>
  </si>
  <si>
    <t>4×400m</t>
    <phoneticPr fontId="2"/>
  </si>
  <si>
    <t>ランキング種目１
大会名</t>
    <rPh sb="5" eb="6">
      <t>シュ</t>
    </rPh>
    <rPh sb="6" eb="7">
      <t>モク</t>
    </rPh>
    <phoneticPr fontId="2"/>
  </si>
  <si>
    <t>ランキング種目２
大会名</t>
    <rPh sb="5" eb="6">
      <t>シュ</t>
    </rPh>
    <rPh sb="6" eb="7">
      <t>モク</t>
    </rPh>
    <phoneticPr fontId="2"/>
  </si>
  <si>
    <t>ﾗﾝｷﾝｸﾞ種目</t>
    <rPh sb="6" eb="8">
      <t>シュモク</t>
    </rPh>
    <phoneticPr fontId="2"/>
  </si>
  <si>
    <t>関東信越地区高専</t>
    <rPh sb="0" eb="1">
      <t>カントウ</t>
    </rPh>
    <rPh sb="1" eb="3">
      <t>シンエツ</t>
    </rPh>
    <rPh sb="3" eb="5">
      <t>チク</t>
    </rPh>
    <rPh sb="5" eb="7">
      <t>コウセン</t>
    </rPh>
    <phoneticPr fontId="2"/>
  </si>
  <si>
    <t>項目</t>
    <rPh sb="0" eb="2">
      <t>コウモク</t>
    </rPh>
    <phoneticPr fontId="2"/>
  </si>
  <si>
    <t>女リレー</t>
    <rPh sb="0" eb="1">
      <t>オンナ</t>
    </rPh>
    <phoneticPr fontId="2"/>
  </si>
  <si>
    <t>/</t>
    <phoneticPr fontId="2"/>
  </si>
  <si>
    <t>/</t>
    <phoneticPr fontId="2"/>
  </si>
  <si>
    <t>月日
(mm/dd)</t>
    <phoneticPr fontId="2"/>
  </si>
  <si>
    <t>月日
(mm/dd)</t>
    <phoneticPr fontId="2"/>
  </si>
  <si>
    <t>☆</t>
  </si>
  <si>
    <t>☆</t>
    <phoneticPr fontId="2"/>
  </si>
  <si>
    <t>/</t>
  </si>
  <si>
    <t>年　月　日</t>
    <rPh sb="0" eb="1">
      <t>ネン</t>
    </rPh>
    <rPh sb="2" eb="3">
      <t>ツキ</t>
    </rPh>
    <rPh sb="4" eb="5">
      <t>ニチ</t>
    </rPh>
    <phoneticPr fontId="2"/>
  </si>
  <si>
    <t>H30 全国高専陸上</t>
    <rPh sb="4" eb="6">
      <t>ゼンコク</t>
    </rPh>
    <rPh sb="6" eb="8">
      <t>コウセン</t>
    </rPh>
    <rPh sb="8" eb="10">
      <t>リクジョウ</t>
    </rPh>
    <phoneticPr fontId="2"/>
  </si>
  <si>
    <t>※日本高専陸上競技協会　2018年度登録済みの競技者については、以下は不要です。</t>
    <rPh sb="1" eb="3">
      <t>ニホン</t>
    </rPh>
    <rPh sb="3" eb="5">
      <t>コウセン</t>
    </rPh>
    <rPh sb="5" eb="9">
      <t>リク</t>
    </rPh>
    <rPh sb="9" eb="11">
      <t>キョウカイ</t>
    </rPh>
    <rPh sb="16" eb="18">
      <t>ネンド</t>
    </rPh>
    <rPh sb="18" eb="20">
      <t>トウロク</t>
    </rPh>
    <rPh sb="20" eb="21">
      <t>ズ</t>
    </rPh>
    <rPh sb="23" eb="26">
      <t>キョウギシャ</t>
    </rPh>
    <rPh sb="32" eb="34">
      <t>イカ</t>
    </rPh>
    <rPh sb="35" eb="37">
      <t>フヨウ</t>
    </rPh>
    <phoneticPr fontId="2"/>
  </si>
  <si>
    <t>送信先：E-mail:g-gakuse@kumamoto-nct.ac.jp</t>
    <rPh sb="0" eb="2">
      <t>ソウシン</t>
    </rPh>
    <phoneticPr fontId="2"/>
  </si>
  <si>
    <t>第53回全国高等専門学校体育大会陸上競技　出場証明書</t>
    <phoneticPr fontId="10"/>
  </si>
  <si>
    <t>データ提出締切　7月25日（水）18時</t>
    <rPh sb="3" eb="5">
      <t>テイシュツ</t>
    </rPh>
    <rPh sb="5" eb="7">
      <t>シメキリ</t>
    </rPh>
    <rPh sb="14" eb="15">
      <t>スイ</t>
    </rPh>
    <rPh sb="18" eb="19">
      <t>ジ</t>
    </rPh>
    <phoneticPr fontId="2"/>
  </si>
  <si>
    <t>書類（紙）提出締切　7月27日（金）17時</t>
    <rPh sb="0" eb="2">
      <t>ショルイ</t>
    </rPh>
    <rPh sb="3" eb="4">
      <t>カミ</t>
    </rPh>
    <rPh sb="5" eb="7">
      <t>テイシュツ</t>
    </rPh>
    <rPh sb="7" eb="9">
      <t>シメキリ</t>
    </rPh>
    <rPh sb="11" eb="12">
      <t>ガツ</t>
    </rPh>
    <rPh sb="14" eb="15">
      <t>ニチ</t>
    </rPh>
    <rPh sb="16" eb="17">
      <t>キン</t>
    </rPh>
    <rPh sb="20" eb="21">
      <t>ジ</t>
    </rPh>
    <phoneticPr fontId="2"/>
  </si>
  <si>
    <t>ランキング種目について</t>
    <rPh sb="5" eb="7">
      <t>シュモク</t>
    </rPh>
    <phoneticPr fontId="2"/>
  </si>
  <si>
    <t>　○○高専_53rd_entry2018.xls</t>
    <rPh sb="3" eb="5">
      <t>コウセン</t>
    </rPh>
    <phoneticPr fontId="2"/>
  </si>
  <si>
    <t>　熊本高専（八代）_53rd_entry2018.xls</t>
    <rPh sb="1" eb="3">
      <t>クマモト</t>
    </rPh>
    <rPh sb="3" eb="5">
      <t>コウセン</t>
    </rPh>
    <rPh sb="6" eb="8">
      <t>ヤツシロ</t>
    </rPh>
    <phoneticPr fontId="2"/>
  </si>
  <si>
    <t>〒866－8501　熊本県八代市平山新町2627　　熊本高等専門学校八代キャンパス学務課内</t>
    <rPh sb="10" eb="13">
      <t>クマモトケン</t>
    </rPh>
    <rPh sb="13" eb="16">
      <t>ヤツシロシ</t>
    </rPh>
    <rPh sb="16" eb="20">
      <t>ヒラヤマシンマチ</t>
    </rPh>
    <rPh sb="26" eb="28">
      <t>クマモト</t>
    </rPh>
    <rPh sb="28" eb="30">
      <t>コウトウ</t>
    </rPh>
    <rPh sb="34" eb="36">
      <t>ヤツシロ</t>
    </rPh>
    <rPh sb="41" eb="43">
      <t>ガクム</t>
    </rPh>
    <phoneticPr fontId="2"/>
  </si>
  <si>
    <t>チーフマネージャー</t>
  </si>
  <si>
    <t>女子
4×100mR</t>
    <rPh sb="0" eb="2">
      <t>ジョシ</t>
    </rPh>
    <phoneticPr fontId="2"/>
  </si>
  <si>
    <t>18秒00</t>
    <rPh sb="2" eb="3">
      <t>ビョウ</t>
    </rPh>
    <phoneticPr fontId="2"/>
  </si>
  <si>
    <t>東海地区学生対校選手権大会</t>
    <rPh sb="0" eb="1">
      <t>トウカイ</t>
    </rPh>
    <rPh sb="2" eb="4">
      <t>チク</t>
    </rPh>
    <rPh sb="4" eb="6">
      <t>ガクセイ</t>
    </rPh>
    <rPh sb="6" eb="8">
      <t>タイコウ</t>
    </rPh>
    <rPh sb="8" eb="11">
      <t>センシュケン</t>
    </rPh>
    <rPh sb="11" eb="13">
      <t>タイカイ</t>
    </rPh>
    <phoneticPr fontId="2"/>
  </si>
  <si>
    <t>人(リレー人数)</t>
    <rPh sb="0" eb="1">
      <t>ニン</t>
    </rPh>
    <rPh sb="5" eb="7">
      <t>ニンズウ</t>
    </rPh>
    <phoneticPr fontId="2"/>
  </si>
  <si>
    <t>2)</t>
    <phoneticPr fontId="2"/>
  </si>
  <si>
    <t>3)</t>
    <phoneticPr fontId="2"/>
  </si>
  <si>
    <t>　　※URL  →  https://start.jaaf.or.jp/login</t>
    <phoneticPr fontId="2"/>
  </si>
  <si>
    <t>　※（例）12秒00→1200　　9分30秒00→93000　　5m00→500</t>
    <phoneticPr fontId="2"/>
  </si>
  <si>
    <t>第53回大会より，出場人数に変更があります。</t>
    <rPh sb="0" eb="1">
      <t>ダイ</t>
    </rPh>
    <rPh sb="3" eb="4">
      <t>カイ</t>
    </rPh>
    <rPh sb="4" eb="6">
      <t>タイカイ</t>
    </rPh>
    <rPh sb="9" eb="11">
      <t>シュツジョウ</t>
    </rPh>
    <rPh sb="11" eb="13">
      <t>ニンズウ</t>
    </rPh>
    <rPh sb="14" eb="16">
      <t>ヘンコウ</t>
    </rPh>
    <phoneticPr fontId="2"/>
  </si>
  <si>
    <t>したがいまして，得点対象者・得点対象種目の指定をしていただく必要はありません．</t>
  </si>
  <si>
    <t>　　⬇</t>
    <phoneticPr fontId="2"/>
  </si>
  <si>
    <t>第53回全国高等専門学校体育大会陸上競技事務局</t>
    <phoneticPr fontId="2"/>
  </si>
  <si>
    <t>TEL 0965-53-1233、2232　FAX 0965-53-1239</t>
    <phoneticPr fontId="2"/>
  </si>
  <si>
    <r>
      <t>女子：200m，3000m</t>
    </r>
    <r>
      <rPr>
        <vertAlign val="superscript"/>
        <sz val="10"/>
        <rFont val="ＭＳ 明朝"/>
        <family val="1"/>
        <charset val="128"/>
      </rPr>
      <t>注1)</t>
    </r>
    <r>
      <rPr>
        <sz val="10"/>
        <rFont val="ＭＳ 明朝"/>
        <family val="1"/>
        <charset val="128"/>
      </rPr>
      <t>，100mH，4×100mR</t>
    </r>
    <r>
      <rPr>
        <vertAlign val="superscript"/>
        <sz val="10"/>
        <rFont val="ＭＳ 明朝"/>
        <family val="1"/>
        <charset val="128"/>
      </rPr>
      <t>注2)</t>
    </r>
    <r>
      <rPr>
        <sz val="10"/>
        <rFont val="ＭＳ 明朝"/>
        <family val="1"/>
        <charset val="128"/>
      </rPr>
      <t>，走高跳，円盤投，やり投</t>
    </r>
    <rPh sb="0" eb="2">
      <t>ジョシ</t>
    </rPh>
    <phoneticPr fontId="2"/>
  </si>
  <si>
    <r>
      <rPr>
        <vertAlign val="superscript"/>
        <sz val="10"/>
        <color rgb="FFFF0000"/>
        <rFont val="ＭＳ 明朝"/>
        <family val="1"/>
        <charset val="128"/>
      </rPr>
      <t>注1)</t>
    </r>
    <r>
      <rPr>
        <sz val="10"/>
        <color rgb="FFFF0000"/>
        <rFont val="ＭＳ 明朝"/>
        <family val="1"/>
        <charset val="128"/>
      </rPr>
      <t>女子3000mはトラック公認記録のみとなりました．</t>
    </r>
    <rPh sb="0" eb="1">
      <t>チュウ</t>
    </rPh>
    <rPh sb="3" eb="5">
      <t>ジョシ</t>
    </rPh>
    <rPh sb="15" eb="17">
      <t>コウニン</t>
    </rPh>
    <rPh sb="17" eb="19">
      <t>キロク</t>
    </rPh>
    <phoneticPr fontId="2"/>
  </si>
  <si>
    <r>
      <rPr>
        <vertAlign val="superscript"/>
        <sz val="10"/>
        <color rgb="FFFF0000"/>
        <rFont val="ＭＳ 明朝"/>
        <family val="1"/>
        <charset val="128"/>
      </rPr>
      <t>注2)</t>
    </r>
    <r>
      <rPr>
        <sz val="10"/>
        <color rgb="FFFF0000"/>
        <rFont val="ＭＳ 明朝"/>
        <family val="1"/>
        <charset val="128"/>
      </rPr>
      <t>女子400mRは，単独チームのみ出場可能です．(同一校，同一キャンパスの選手で編成)</t>
    </r>
    <rPh sb="0" eb="1">
      <t>チュウ</t>
    </rPh>
    <rPh sb="3" eb="5">
      <t>ジョシ</t>
    </rPh>
    <rPh sb="12" eb="14">
      <t>タンドク</t>
    </rPh>
    <rPh sb="19" eb="21">
      <t>シュツジョウ</t>
    </rPh>
    <rPh sb="21" eb="23">
      <t>カノウ</t>
    </rPh>
    <phoneticPr fontId="2"/>
  </si>
  <si>
    <t>ランキング種目も含めて1人2種目まで(リレー種目除く)，1種目につき1校2名までとなります。</t>
    <rPh sb="22" eb="24">
      <t>シュモク</t>
    </rPh>
    <rPh sb="24" eb="25">
      <t>ノゾ</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</si>
</sst>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第&quot;0&quot;回&quot;"/>
    <numFmt numFmtId="177" formatCode="&quot;　　　　　秩父宮賜杯第&quot;0&quot;回全国高等学校陸上競技対抗選手権大会徳島県予選会&quot;"/>
    <numFmt numFmtId="178" formatCode="[$-411]ggg\ e&quot; 年 &quot;m&quot; 月 &quot;d&quot; 日 &quot;;@"/>
    <numFmt numFmtId="179" formatCode="0000"/>
    <numFmt numFmtId="180" formatCode="[=1]&quot;男&quot;;[=2]&quot;女&quot;;General"/>
    <numFmt numFmtId="181" formatCode="[=1]&quot;○&quot;;General"/>
    <numFmt numFmtId="182" formatCode="[=1]&quot;補&quot;;General"/>
    <numFmt numFmtId="183" formatCode="000"/>
    <numFmt numFmtId="184" formatCode="0_);\(0\)"/>
  </numFmts>
  <fonts count="33">
    <font>
      <sz val="10"/>
      <name val="ＭＳ 明朝"/>
      <family val="1"/>
      <charset val="128"/>
    </font>
    <font>
      <sz val="10"/>
      <name val="ＭＳ 明朝"/>
      <family val="1"/>
      <charset val="128"/>
    </font>
    <font>
      <sz val="6"/>
      <name val="ＭＳ 明朝"/>
      <family val="1"/>
      <charset val="128"/>
    </font>
    <font>
      <sz val="9"/>
      <name val="ＭＳ 明朝"/>
      <family val="1"/>
      <charset val="128"/>
    </font>
    <font>
      <b/>
      <sz val="10"/>
      <name val="ＭＳ 明朝"/>
      <family val="1"/>
      <charset val="128"/>
    </font>
    <font>
      <sz val="8"/>
      <name val="ＭＳ 明朝"/>
      <family val="1"/>
      <charset val="128"/>
    </font>
    <font>
      <sz val="9"/>
      <color indexed="81"/>
      <name val="ＭＳ Ｐゴシック"/>
      <family val="3"/>
      <charset val="128"/>
    </font>
    <font>
      <sz val="11"/>
      <name val="ＭＳ Ｐゴシック"/>
      <family val="3"/>
      <charset val="128"/>
    </font>
    <font>
      <sz val="20"/>
      <name val="ＭＳ 明朝"/>
      <family val="1"/>
      <charset val="128"/>
    </font>
    <font>
      <sz val="18"/>
      <name val="ＭＳ 明朝"/>
      <family val="1"/>
      <charset val="128"/>
    </font>
    <font>
      <sz val="6"/>
      <name val="ＭＳ Ｐゴシック"/>
      <family val="3"/>
      <charset val="128"/>
    </font>
    <font>
      <sz val="11"/>
      <name val="ＭＳ 明朝"/>
      <family val="1"/>
      <charset val="128"/>
    </font>
    <font>
      <sz val="14"/>
      <name val="ＭＳ 明朝"/>
      <family val="1"/>
      <charset val="128"/>
    </font>
    <font>
      <sz val="12"/>
      <name val="ＭＳ Ｐ明朝"/>
      <family val="1"/>
      <charset val="128"/>
    </font>
    <font>
      <sz val="11"/>
      <name val="ＭＳ Ｐ明朝"/>
      <family val="1"/>
      <charset val="128"/>
    </font>
    <font>
      <sz val="14"/>
      <name val="ＭＳ Ｐ明朝"/>
      <family val="1"/>
      <charset val="128"/>
    </font>
    <font>
      <sz val="6"/>
      <name val="ＭＳ Ｐゴシック"/>
      <family val="3"/>
      <charset val="128"/>
    </font>
    <font>
      <sz val="10.5"/>
      <name val="ＭＳ 明朝"/>
      <family val="1"/>
      <charset val="128"/>
    </font>
    <font>
      <sz val="11"/>
      <name val="明朝"/>
      <family val="1"/>
      <charset val="128"/>
    </font>
    <font>
      <b/>
      <sz val="9"/>
      <color indexed="81"/>
      <name val="ＭＳ Ｐゴシック"/>
      <family val="3"/>
      <charset val="128"/>
    </font>
    <font>
      <vertAlign val="superscript"/>
      <sz val="10"/>
      <name val="ＭＳ 明朝"/>
      <family val="1"/>
      <charset val="128"/>
    </font>
    <font>
      <sz val="10"/>
      <color theme="1"/>
      <name val="ＭＳ 明朝"/>
      <family val="1"/>
      <charset val="128"/>
    </font>
    <font>
      <sz val="10"/>
      <color rgb="FFFF0000"/>
      <name val="ＭＳ 明朝"/>
      <family val="1"/>
      <charset val="128"/>
    </font>
    <font>
      <b/>
      <sz val="10"/>
      <color rgb="FFFF0000"/>
      <name val="ＭＳ 明朝"/>
      <family val="1"/>
      <charset val="128"/>
    </font>
    <font>
      <sz val="8"/>
      <color rgb="FFFF0000"/>
      <name val="ＭＳ 明朝"/>
      <family val="1"/>
      <charset val="128"/>
    </font>
    <font>
      <sz val="9"/>
      <color rgb="FFFF0000"/>
      <name val="ＭＳ 明朝"/>
      <family val="1"/>
      <charset val="128"/>
    </font>
    <font>
      <b/>
      <sz val="10"/>
      <color rgb="FFC00000"/>
      <name val="ＭＳ 明朝"/>
      <family val="1"/>
      <charset val="128"/>
    </font>
    <font>
      <sz val="12"/>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b/>
      <sz val="9"/>
      <color rgb="FFFF0000"/>
      <name val="ＭＳ 明朝"/>
      <family val="1"/>
      <charset val="128"/>
    </font>
    <font>
      <vertAlign val="superscript"/>
      <sz val="10"/>
      <color rgb="FFFF0000"/>
      <name val="ＭＳ 明朝"/>
      <family val="1"/>
      <charset val="128"/>
    </font>
  </fonts>
  <fills count="15">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s>
  <borders count="53">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7" fillId="0" borderId="0">
      <alignment vertical="center"/>
    </xf>
    <xf numFmtId="0" fontId="18" fillId="0" borderId="0"/>
  </cellStyleXfs>
  <cellXfs count="361">
    <xf numFmtId="0" fontId="0" fillId="0" borderId="0" xfId="0"/>
    <xf numFmtId="0" fontId="0" fillId="0" borderId="0" xfId="0" applyAlignment="1">
      <alignment vertical="center" wrapText="1"/>
    </xf>
    <xf numFmtId="0" fontId="0" fillId="0" borderId="0" xfId="0" applyAlignment="1">
      <alignment horizontal="center" vertical="center"/>
    </xf>
    <xf numFmtId="49"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right"/>
    </xf>
    <xf numFmtId="0" fontId="0" fillId="0" borderId="0" xfId="0" applyAlignment="1">
      <alignment vertical="center"/>
    </xf>
    <xf numFmtId="0" fontId="8" fillId="0" borderId="0" xfId="2" applyFont="1" applyFill="1" applyAlignment="1">
      <alignment vertical="center" shrinkToFit="1"/>
    </xf>
    <xf numFmtId="0" fontId="9" fillId="0" borderId="0" xfId="2" applyFont="1" applyFill="1" applyAlignment="1">
      <alignment vertical="center" shrinkToFit="1"/>
    </xf>
    <xf numFmtId="0" fontId="9" fillId="0" borderId="0" xfId="2" applyFont="1" applyFill="1" applyBorder="1" applyAlignment="1">
      <alignment vertical="center" shrinkToFit="1"/>
    </xf>
    <xf numFmtId="0" fontId="8" fillId="0" borderId="0" xfId="2" applyFont="1" applyAlignment="1">
      <alignment vertical="center" shrinkToFit="1"/>
    </xf>
    <xf numFmtId="0" fontId="11" fillId="0" borderId="0" xfId="2" applyFont="1" applyAlignment="1">
      <alignment vertical="center" shrinkToFit="1"/>
    </xf>
    <xf numFmtId="0" fontId="11" fillId="0" borderId="0" xfId="2" applyFont="1" applyFill="1" applyBorder="1" applyAlignment="1">
      <alignment vertical="center" shrinkToFit="1"/>
    </xf>
    <xf numFmtId="0" fontId="12" fillId="0" borderId="0" xfId="2" applyNumberFormat="1" applyFont="1" applyFill="1" applyAlignment="1">
      <alignment vertical="top" shrinkToFit="1"/>
    </xf>
    <xf numFmtId="0" fontId="12" fillId="0" borderId="5" xfId="2" applyNumberFormat="1" applyFont="1" applyFill="1" applyBorder="1" applyAlignment="1">
      <alignment vertical="top" shrinkToFit="1"/>
    </xf>
    <xf numFmtId="0" fontId="12" fillId="0" borderId="2" xfId="2" applyNumberFormat="1" applyFont="1" applyFill="1" applyBorder="1" applyAlignment="1">
      <alignment vertical="top" shrinkToFit="1"/>
    </xf>
    <xf numFmtId="177" fontId="12" fillId="0" borderId="0" xfId="2" applyNumberFormat="1" applyFont="1" applyFill="1" applyBorder="1" applyAlignment="1">
      <alignment vertical="center" shrinkToFit="1"/>
    </xf>
    <xf numFmtId="0" fontId="11" fillId="0" borderId="0" xfId="2" applyFont="1" applyFill="1" applyAlignment="1">
      <alignment vertical="center" shrinkToFit="1"/>
    </xf>
    <xf numFmtId="0" fontId="11" fillId="0" borderId="1" xfId="2" applyFont="1" applyFill="1" applyBorder="1" applyAlignment="1">
      <alignment vertical="center" shrinkToFit="1"/>
    </xf>
    <xf numFmtId="0" fontId="14" fillId="0" borderId="0" xfId="2" applyFont="1" applyFill="1" applyAlignment="1">
      <alignment vertical="center" shrinkToFit="1"/>
    </xf>
    <xf numFmtId="0" fontId="14" fillId="0" borderId="1" xfId="2" applyFont="1" applyFill="1" applyBorder="1" applyAlignment="1">
      <alignment vertical="center" shrinkToFit="1"/>
    </xf>
    <xf numFmtId="0" fontId="14" fillId="0" borderId="0" xfId="2" applyFont="1" applyFill="1" applyBorder="1" applyAlignment="1">
      <alignment vertical="center" shrinkToFit="1"/>
    </xf>
    <xf numFmtId="0" fontId="15" fillId="0" borderId="0" xfId="2" applyFont="1" applyFill="1" applyBorder="1" applyAlignment="1">
      <alignment vertical="center" shrinkToFit="1"/>
    </xf>
    <xf numFmtId="178" fontId="11" fillId="0" borderId="0" xfId="2" applyNumberFormat="1" applyFont="1" applyFill="1" applyBorder="1" applyAlignment="1">
      <alignment vertical="center" shrinkToFit="1"/>
    </xf>
    <xf numFmtId="0" fontId="12" fillId="0" borderId="0" xfId="2" applyFont="1" applyFill="1" applyBorder="1" applyAlignment="1" applyProtection="1">
      <alignment horizontal="center" vertical="center" shrinkToFit="1"/>
      <protection locked="0"/>
    </xf>
    <xf numFmtId="0" fontId="11" fillId="0" borderId="6" xfId="2" applyFont="1" applyFill="1" applyBorder="1" applyAlignment="1">
      <alignment vertical="top" shrinkToFit="1"/>
    </xf>
    <xf numFmtId="0" fontId="11" fillId="0" borderId="7" xfId="2" applyFont="1" applyFill="1" applyBorder="1" applyAlignment="1">
      <alignment vertical="top" shrinkToFit="1"/>
    </xf>
    <xf numFmtId="0" fontId="11" fillId="0" borderId="1" xfId="2" applyFont="1" applyFill="1" applyBorder="1" applyAlignment="1" applyProtection="1">
      <alignment horizontal="left" vertical="center" shrinkToFit="1"/>
      <protection locked="0"/>
    </xf>
    <xf numFmtId="0" fontId="11" fillId="0" borderId="9" xfId="2" applyFont="1" applyFill="1" applyBorder="1" applyAlignment="1" applyProtection="1">
      <alignment vertical="center" shrinkToFit="1"/>
      <protection locked="0"/>
    </xf>
    <xf numFmtId="0" fontId="14" fillId="0" borderId="2" xfId="2" applyFont="1" applyFill="1" applyBorder="1" applyAlignment="1">
      <alignment shrinkToFit="1"/>
    </xf>
    <xf numFmtId="0" fontId="11" fillId="0" borderId="7" xfId="2" applyFont="1" applyFill="1" applyBorder="1" applyAlignment="1">
      <alignment vertical="center" shrinkToFit="1"/>
    </xf>
    <xf numFmtId="0" fontId="1" fillId="0" borderId="0" xfId="2" applyFont="1" applyAlignment="1">
      <alignment vertical="center" shrinkToFit="1"/>
    </xf>
    <xf numFmtId="0" fontId="1" fillId="0" borderId="0" xfId="2" applyFont="1" applyFill="1" applyBorder="1" applyAlignment="1">
      <alignment horizontal="center" vertical="center" shrinkToFit="1"/>
    </xf>
    <xf numFmtId="0" fontId="11" fillId="0" borderId="10" xfId="2" applyFont="1" applyFill="1" applyBorder="1" applyAlignment="1">
      <alignment vertical="center" shrinkToFit="1"/>
    </xf>
    <xf numFmtId="182" fontId="11" fillId="2" borderId="0" xfId="2" applyNumberFormat="1" applyFont="1" applyFill="1" applyBorder="1" applyAlignment="1" applyProtection="1">
      <alignment horizontal="center" vertical="center" shrinkToFit="1"/>
      <protection locked="0"/>
    </xf>
    <xf numFmtId="183" fontId="11" fillId="0" borderId="0" xfId="2" applyNumberFormat="1" applyFont="1" applyAlignment="1">
      <alignment vertical="center" shrinkToFit="1"/>
    </xf>
    <xf numFmtId="0" fontId="7" fillId="0" borderId="0" xfId="2">
      <alignment vertical="center"/>
    </xf>
    <xf numFmtId="183" fontId="11" fillId="0" borderId="0" xfId="2" applyNumberFormat="1" applyFont="1" applyFill="1" applyAlignment="1">
      <alignment vertical="center" shrinkToFit="1"/>
    </xf>
    <xf numFmtId="0" fontId="11" fillId="0" borderId="0" xfId="2" applyFont="1" applyFill="1" applyAlignment="1">
      <alignment horizontal="right" vertical="center" shrinkToFit="1"/>
    </xf>
    <xf numFmtId="0" fontId="11" fillId="0" borderId="0" xfId="2" applyFont="1" applyAlignment="1">
      <alignment horizontal="right" vertical="center" shrinkToFit="1"/>
    </xf>
    <xf numFmtId="179" fontId="11" fillId="0" borderId="10" xfId="2" applyNumberFormat="1" applyFont="1" applyFill="1" applyBorder="1" applyAlignment="1" applyProtection="1">
      <alignment horizontal="center" vertical="center" shrinkToFit="1"/>
      <protection locked="0"/>
    </xf>
    <xf numFmtId="0" fontId="11" fillId="0" borderId="10" xfId="2" applyFont="1" applyFill="1" applyBorder="1" applyAlignment="1" applyProtection="1">
      <alignment horizontal="center" vertical="center" shrinkToFit="1"/>
      <protection locked="0"/>
    </xf>
    <xf numFmtId="180" fontId="11" fillId="0" borderId="10" xfId="2" applyNumberFormat="1" applyFont="1" applyFill="1" applyBorder="1" applyAlignment="1" applyProtection="1">
      <alignment horizontal="center" vertical="center" shrinkToFit="1"/>
      <protection locked="0"/>
    </xf>
    <xf numFmtId="181" fontId="11" fillId="0" borderId="11" xfId="2" applyNumberFormat="1" applyFont="1" applyFill="1" applyBorder="1" applyAlignment="1" applyProtection="1">
      <alignment horizontal="center" vertical="center" shrinkToFit="1"/>
      <protection locked="0"/>
    </xf>
    <xf numFmtId="49" fontId="11" fillId="0" borderId="10" xfId="2" applyNumberFormat="1" applyFont="1" applyFill="1" applyBorder="1" applyAlignment="1" applyProtection="1">
      <alignment horizontal="center" vertical="center" shrinkToFit="1"/>
      <protection locked="0"/>
    </xf>
    <xf numFmtId="0" fontId="17" fillId="0" borderId="10" xfId="2" applyFont="1" applyFill="1" applyBorder="1" applyAlignment="1">
      <alignment horizontal="center" vertical="center" shrinkToFit="1"/>
    </xf>
    <xf numFmtId="0" fontId="17" fillId="0" borderId="11" xfId="2" applyFont="1" applyFill="1" applyBorder="1" applyAlignment="1">
      <alignment horizontal="center" vertical="center" shrinkToFit="1"/>
    </xf>
    <xf numFmtId="0" fontId="17" fillId="0" borderId="10" xfId="2" applyFont="1" applyFill="1" applyBorder="1" applyAlignment="1">
      <alignment vertical="center" shrinkToFit="1"/>
    </xf>
    <xf numFmtId="179" fontId="17" fillId="0" borderId="10" xfId="2" applyNumberFormat="1" applyFont="1" applyFill="1" applyBorder="1" applyAlignment="1" applyProtection="1">
      <alignment horizontal="center" vertical="center" shrinkToFit="1"/>
      <protection locked="0"/>
    </xf>
    <xf numFmtId="0" fontId="17" fillId="0" borderId="10" xfId="2" applyFont="1" applyFill="1" applyBorder="1" applyAlignment="1" applyProtection="1">
      <alignment horizontal="center" vertical="center" shrinkToFit="1"/>
      <protection locked="0"/>
    </xf>
    <xf numFmtId="180" fontId="17" fillId="0" borderId="10" xfId="2" applyNumberFormat="1" applyFont="1" applyFill="1" applyBorder="1" applyAlignment="1" applyProtection="1">
      <alignment horizontal="center" vertical="center" shrinkToFit="1"/>
      <protection locked="0"/>
    </xf>
    <xf numFmtId="181" fontId="17" fillId="0" borderId="11" xfId="2" applyNumberFormat="1" applyFont="1" applyFill="1" applyBorder="1" applyAlignment="1" applyProtection="1">
      <alignment horizontal="center" vertical="center" shrinkToFit="1"/>
      <protection locked="0"/>
    </xf>
    <xf numFmtId="0" fontId="12" fillId="0" borderId="1" xfId="2" applyNumberFormat="1" applyFont="1" applyFill="1" applyBorder="1" applyAlignment="1">
      <alignment vertical="top" shrinkToFit="1"/>
    </xf>
    <xf numFmtId="0" fontId="11" fillId="0" borderId="1" xfId="2" applyFont="1" applyFill="1" applyBorder="1" applyAlignment="1">
      <alignment vertical="top"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Fill="1" applyAlignment="1">
      <alignment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0" borderId="14" xfId="0" applyFont="1" applyBorder="1" applyAlignment="1">
      <alignment horizontal="right" vertical="center" wrapText="1"/>
    </xf>
    <xf numFmtId="0" fontId="11" fillId="0" borderId="9" xfId="2" applyFont="1" applyFill="1" applyBorder="1" applyAlignment="1">
      <alignment vertical="center" shrinkToFit="1"/>
    </xf>
    <xf numFmtId="0" fontId="17" fillId="0" borderId="10" xfId="2" applyNumberFormat="1" applyFont="1" applyFill="1" applyBorder="1" applyAlignment="1" applyProtection="1">
      <alignment horizontal="center" vertical="center" shrinkToFit="1"/>
      <protection locked="0"/>
    </xf>
    <xf numFmtId="49" fontId="0" fillId="0" borderId="16" xfId="0" applyNumberFormat="1" applyBorder="1" applyAlignment="1" applyProtection="1">
      <alignment horizontal="center" vertical="center" shrinkToFit="1"/>
      <protection locked="0"/>
    </xf>
    <xf numFmtId="0" fontId="0" fillId="0" borderId="16" xfId="0" applyBorder="1" applyAlignment="1" applyProtection="1">
      <alignment horizontal="left" vertical="center" wrapText="1"/>
      <protection locked="0"/>
    </xf>
    <xf numFmtId="0" fontId="0" fillId="0" borderId="16" xfId="0" applyBorder="1" applyAlignment="1" applyProtection="1">
      <alignment vertical="center" wrapText="1"/>
      <protection locked="0"/>
    </xf>
    <xf numFmtId="0" fontId="0" fillId="0" borderId="0" xfId="0" applyBorder="1" applyAlignment="1" applyProtection="1">
      <alignment horizontal="left" vertical="center" wrapText="1"/>
    </xf>
    <xf numFmtId="0" fontId="0" fillId="0" borderId="0" xfId="0" applyBorder="1" applyAlignment="1" applyProtection="1">
      <alignment horizontal="right" vertical="center" wrapText="1"/>
    </xf>
    <xf numFmtId="0" fontId="0" fillId="0" borderId="0" xfId="0" applyBorder="1" applyAlignment="1" applyProtection="1">
      <alignment vertical="center" wrapText="1"/>
    </xf>
    <xf numFmtId="0" fontId="0" fillId="0" borderId="7" xfId="0" applyBorder="1" applyAlignment="1" applyProtection="1">
      <alignment vertical="center" wrapText="1"/>
    </xf>
    <xf numFmtId="0" fontId="5" fillId="0" borderId="0" xfId="0" applyFont="1" applyBorder="1" applyAlignment="1" applyProtection="1">
      <alignment vertical="center" wrapText="1"/>
    </xf>
    <xf numFmtId="0" fontId="3" fillId="0" borderId="20" xfId="0" applyFont="1" applyBorder="1" applyAlignment="1" applyProtection="1">
      <alignment horizontal="center" vertical="center" wrapText="1"/>
    </xf>
    <xf numFmtId="49" fontId="3" fillId="0" borderId="20" xfId="0" applyNumberFormat="1"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3" borderId="23"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0" fillId="0" borderId="16"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6" xfId="0"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4" xfId="0" applyBorder="1" applyAlignment="1" applyProtection="1">
      <alignment horizontal="center" vertical="center" shrinkToFit="1"/>
      <protection locked="0"/>
    </xf>
    <xf numFmtId="0" fontId="0" fillId="0" borderId="11" xfId="0" applyBorder="1" applyAlignment="1">
      <alignment vertical="center"/>
    </xf>
    <xf numFmtId="0" fontId="0" fillId="0" borderId="10" xfId="0" applyBorder="1" applyAlignment="1" applyProtection="1">
      <alignment vertical="center"/>
      <protection locked="0"/>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0" fillId="0" borderId="1" xfId="0" applyBorder="1"/>
    <xf numFmtId="0" fontId="0" fillId="0" borderId="0" xfId="0" applyBorder="1" applyAlignment="1">
      <alignment vertical="center" wrapText="1"/>
    </xf>
    <xf numFmtId="0" fontId="11" fillId="0" borderId="0" xfId="2" applyFont="1" applyBorder="1">
      <alignment vertical="center"/>
    </xf>
    <xf numFmtId="0" fontId="0" fillId="0" borderId="1" xfId="0" applyBorder="1" applyAlignment="1">
      <alignment vertical="center"/>
    </xf>
    <xf numFmtId="14" fontId="0" fillId="0" borderId="16" xfId="0" applyNumberFormat="1" applyBorder="1" applyAlignment="1" applyProtection="1">
      <alignment vertical="center" wrapText="1"/>
      <protection locked="0"/>
    </xf>
    <xf numFmtId="0" fontId="0" fillId="0" borderId="36" xfId="0" applyFill="1" applyBorder="1" applyAlignment="1" applyProtection="1">
      <alignment horizontal="right" vertical="center" wrapText="1"/>
    </xf>
    <xf numFmtId="0" fontId="5" fillId="6" borderId="22" xfId="0" applyFont="1" applyFill="1" applyBorder="1" applyAlignment="1" applyProtection="1">
      <alignment horizontal="center" vertical="center" wrapText="1"/>
    </xf>
    <xf numFmtId="0" fontId="22" fillId="0" borderId="0" xfId="0" applyFont="1" applyAlignment="1">
      <alignment vertical="center"/>
    </xf>
    <xf numFmtId="0" fontId="4" fillId="0" borderId="0" xfId="0" applyFont="1" applyBorder="1" applyAlignment="1">
      <alignment vertical="center"/>
    </xf>
    <xf numFmtId="0" fontId="0" fillId="0" borderId="0" xfId="0" applyFont="1" applyBorder="1" applyAlignment="1">
      <alignment vertical="center"/>
    </xf>
    <xf numFmtId="0" fontId="22" fillId="0" borderId="0" xfId="0" applyFont="1"/>
    <xf numFmtId="0" fontId="22" fillId="0" borderId="0" xfId="0" applyFont="1" applyBorder="1"/>
    <xf numFmtId="0" fontId="0" fillId="0" borderId="0" xfId="0" applyFont="1" applyAlignment="1">
      <alignment vertical="center"/>
    </xf>
    <xf numFmtId="0" fontId="3" fillId="5"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0" borderId="0" xfId="2" applyFont="1" applyAlignment="1">
      <alignment horizontal="center" vertical="center" shrinkToFit="1"/>
    </xf>
    <xf numFmtId="0" fontId="3" fillId="0" borderId="10" xfId="0" applyFont="1" applyBorder="1" applyAlignment="1">
      <alignment horizontal="center" vertical="center" wrapText="1"/>
    </xf>
    <xf numFmtId="0" fontId="3" fillId="0" borderId="9" xfId="0" applyFont="1" applyBorder="1" applyAlignment="1" applyProtection="1">
      <alignment horizontal="center" vertical="center" wrapText="1"/>
    </xf>
    <xf numFmtId="0" fontId="11" fillId="0" borderId="10" xfId="2" applyFont="1" applyFill="1" applyBorder="1" applyAlignment="1">
      <alignment horizontal="center" vertical="center" shrinkToFit="1"/>
    </xf>
    <xf numFmtId="0" fontId="0" fillId="7" borderId="20" xfId="0" applyFill="1" applyBorder="1" applyAlignment="1" applyProtection="1">
      <alignment horizontal="center" vertical="center"/>
    </xf>
    <xf numFmtId="0" fontId="0" fillId="7" borderId="39"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3" fillId="7" borderId="19"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11" fillId="0" borderId="7" xfId="3" applyFont="1" applyBorder="1" applyAlignment="1">
      <alignment horizontal="centerContinuous" vertical="center"/>
    </xf>
    <xf numFmtId="0" fontId="0" fillId="0" borderId="0" xfId="0" applyBorder="1" applyAlignment="1" applyProtection="1">
      <alignment horizontal="left" vertical="center"/>
    </xf>
    <xf numFmtId="0" fontId="5" fillId="6" borderId="20" xfId="0" applyFont="1" applyFill="1" applyBorder="1" applyAlignment="1" applyProtection="1">
      <alignment horizontal="center" vertical="center" wrapText="1"/>
    </xf>
    <xf numFmtId="0" fontId="0" fillId="0" borderId="29" xfId="0" applyBorder="1" applyAlignment="1" applyProtection="1">
      <alignment horizontal="right" vertical="center" wrapText="1"/>
    </xf>
    <xf numFmtId="0" fontId="24" fillId="6" borderId="7" xfId="0" applyFont="1" applyFill="1" applyBorder="1" applyAlignment="1" applyProtection="1">
      <alignment horizontal="center" vertical="center" wrapText="1"/>
    </xf>
    <xf numFmtId="0" fontId="3" fillId="5" borderId="11" xfId="0" applyFont="1" applyFill="1" applyBorder="1" applyAlignment="1">
      <alignment horizontal="center" vertical="center" wrapText="1"/>
    </xf>
    <xf numFmtId="0" fontId="0" fillId="0" borderId="22" xfId="0" applyBorder="1" applyAlignment="1">
      <alignment vertical="center" shrinkToFit="1"/>
    </xf>
    <xf numFmtId="0" fontId="25" fillId="5" borderId="35" xfId="0" applyFont="1" applyFill="1" applyBorder="1" applyAlignment="1">
      <alignment horizontal="right" vertical="center" wrapText="1"/>
    </xf>
    <xf numFmtId="0" fontId="0" fillId="0" borderId="3" xfId="0" applyBorder="1" applyAlignment="1">
      <alignment vertical="center" wrapText="1"/>
    </xf>
    <xf numFmtId="0" fontId="25" fillId="5" borderId="29" xfId="0" applyFont="1" applyFill="1" applyBorder="1" applyAlignment="1">
      <alignment horizontal="right" vertical="center" wrapText="1"/>
    </xf>
    <xf numFmtId="0" fontId="0" fillId="0" borderId="42" xfId="0" applyBorder="1" applyAlignment="1">
      <alignment vertical="center" wrapText="1"/>
    </xf>
    <xf numFmtId="0" fontId="25" fillId="5" borderId="43" xfId="0" applyFont="1" applyFill="1" applyBorder="1" applyAlignment="1">
      <alignment horizontal="right" vertical="center" wrapText="1"/>
    </xf>
    <xf numFmtId="0" fontId="0" fillId="0" borderId="27" xfId="0" applyBorder="1" applyAlignment="1">
      <alignment vertical="center" wrapText="1"/>
    </xf>
    <xf numFmtId="0" fontId="0" fillId="0" borderId="9" xfId="0" applyBorder="1" applyAlignment="1">
      <alignment vertical="center" shrinkToFit="1"/>
    </xf>
    <xf numFmtId="0" fontId="0" fillId="0" borderId="44" xfId="0" applyBorder="1" applyAlignment="1">
      <alignment horizontal="center" vertical="center" wrapText="1"/>
    </xf>
    <xf numFmtId="0" fontId="0" fillId="0" borderId="25" xfId="0" applyBorder="1" applyAlignment="1">
      <alignment horizontal="center" vertical="center" shrinkToFit="1"/>
    </xf>
    <xf numFmtId="0" fontId="0" fillId="0" borderId="44" xfId="0" applyBorder="1" applyAlignment="1">
      <alignment vertical="center" wrapText="1"/>
    </xf>
    <xf numFmtId="0" fontId="0" fillId="0" borderId="25" xfId="0" applyBorder="1" applyAlignment="1">
      <alignment vertical="center" shrinkToFit="1"/>
    </xf>
    <xf numFmtId="0" fontId="3" fillId="0" borderId="19" xfId="0" applyFont="1"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wrapText="1"/>
    </xf>
    <xf numFmtId="0" fontId="0" fillId="0" borderId="29" xfId="0" applyBorder="1" applyAlignment="1">
      <alignment horizontal="center" vertical="center" wrapText="1"/>
    </xf>
    <xf numFmtId="0" fontId="0" fillId="0" borderId="46"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26" fillId="7" borderId="0" xfId="0" applyFont="1" applyFill="1"/>
    <xf numFmtId="0" fontId="0" fillId="7" borderId="0" xfId="0" applyFill="1"/>
    <xf numFmtId="0" fontId="3" fillId="7" borderId="10" xfId="0" applyFont="1" applyFill="1" applyBorder="1" applyAlignment="1" applyProtection="1">
      <alignment horizontal="center" vertical="center" wrapText="1"/>
    </xf>
    <xf numFmtId="0" fontId="0" fillId="7" borderId="0" xfId="0" applyFill="1" applyAlignment="1">
      <alignment horizontal="center"/>
    </xf>
    <xf numFmtId="0" fontId="3" fillId="7" borderId="0" xfId="0" applyFont="1" applyFill="1" applyBorder="1" applyAlignment="1" applyProtection="1">
      <alignment horizontal="center" vertical="center" wrapText="1"/>
    </xf>
    <xf numFmtId="0" fontId="0" fillId="7" borderId="0" xfId="0" applyFill="1" applyBorder="1" applyAlignment="1" applyProtection="1">
      <alignment vertical="center" wrapText="1"/>
      <protection locked="0"/>
    </xf>
    <xf numFmtId="0" fontId="0" fillId="0" borderId="0" xfId="0" applyFont="1" applyBorder="1"/>
    <xf numFmtId="0" fontId="11" fillId="0" borderId="10" xfId="2" applyFont="1" applyFill="1" applyBorder="1" applyAlignment="1">
      <alignment horizontal="center" vertical="center" shrinkToFit="1"/>
    </xf>
    <xf numFmtId="0" fontId="0" fillId="0" borderId="16" xfId="0" applyBorder="1" applyAlignment="1" applyProtection="1">
      <alignment horizontal="center" vertical="center" wrapText="1"/>
    </xf>
    <xf numFmtId="38" fontId="0" fillId="0" borderId="4" xfId="1" applyFont="1" applyBorder="1" applyAlignment="1">
      <alignment horizontal="center" vertical="center" wrapText="1"/>
    </xf>
    <xf numFmtId="0" fontId="0" fillId="0" borderId="22" xfId="0" applyBorder="1" applyAlignment="1">
      <alignment horizontal="center" vertical="center" wrapText="1"/>
    </xf>
    <xf numFmtId="0" fontId="0" fillId="8" borderId="7" xfId="0" applyFill="1" applyBorder="1" applyAlignment="1" applyProtection="1">
      <alignment horizontal="center" vertical="center" wrapText="1"/>
    </xf>
    <xf numFmtId="0" fontId="0" fillId="0" borderId="0" xfId="0" applyFont="1" applyFill="1" applyBorder="1"/>
    <xf numFmtId="0" fontId="0" fillId="0" borderId="0" xfId="0" applyFont="1" applyBorder="1" applyAlignment="1">
      <alignment horizontal="right" vertical="center"/>
    </xf>
    <xf numFmtId="0" fontId="0" fillId="0" borderId="0" xfId="0" applyFont="1"/>
    <xf numFmtId="0" fontId="27" fillId="0" borderId="0" xfId="0" applyFont="1" applyBorder="1" applyAlignment="1">
      <alignment vertical="center"/>
    </xf>
    <xf numFmtId="0" fontId="0" fillId="0" borderId="0" xfId="0" applyFont="1" applyBorder="1" applyAlignment="1">
      <alignment horizontal="left" vertical="center"/>
    </xf>
    <xf numFmtId="0" fontId="5" fillId="0" borderId="7" xfId="0" applyFont="1" applyBorder="1" applyAlignment="1" applyProtection="1">
      <alignment horizontal="right" vertical="center" wrapText="1"/>
    </xf>
    <xf numFmtId="0" fontId="0" fillId="0" borderId="7" xfId="0" applyFill="1" applyBorder="1" applyAlignment="1" applyProtection="1">
      <alignment vertical="center" wrapText="1"/>
    </xf>
    <xf numFmtId="184" fontId="0" fillId="0" borderId="16" xfId="0" applyNumberFormat="1" applyBorder="1" applyAlignment="1" applyProtection="1">
      <alignment horizontal="center" vertical="center" wrapText="1"/>
      <protection locked="0"/>
    </xf>
    <xf numFmtId="0" fontId="0" fillId="0" borderId="17" xfId="0" applyBorder="1" applyAlignment="1" applyProtection="1">
      <alignment horizontal="center" vertical="center" wrapText="1"/>
    </xf>
    <xf numFmtId="0" fontId="0" fillId="0" borderId="29" xfId="0" applyFill="1" applyBorder="1" applyAlignment="1" applyProtection="1">
      <alignment horizontal="right" vertical="center" wrapText="1"/>
    </xf>
    <xf numFmtId="0" fontId="0" fillId="8" borderId="0" xfId="0" applyFill="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25" xfId="0" applyBorder="1" applyAlignment="1" applyProtection="1">
      <alignment horizontal="right" vertical="center" wrapText="1"/>
    </xf>
    <xf numFmtId="0" fontId="0" fillId="0" borderId="38" xfId="0" applyBorder="1" applyAlignment="1">
      <alignment vertical="center" wrapText="1"/>
    </xf>
    <xf numFmtId="0" fontId="0" fillId="0" borderId="26" xfId="0" applyBorder="1" applyAlignment="1" applyProtection="1">
      <alignment horizontal="center" vertical="center" wrapText="1"/>
    </xf>
    <xf numFmtId="0" fontId="5" fillId="9" borderId="0" xfId="0" applyFont="1" applyFill="1" applyBorder="1" applyAlignment="1" applyProtection="1">
      <alignment horizontal="center" vertical="center" wrapText="1"/>
    </xf>
    <xf numFmtId="0" fontId="4" fillId="0" borderId="0" xfId="0" applyFont="1" applyBorder="1" applyAlignment="1">
      <alignment horizontal="left" vertical="center"/>
    </xf>
    <xf numFmtId="0" fontId="0" fillId="0" borderId="0" xfId="0" applyFont="1" applyAlignment="1">
      <alignment horizontal="right"/>
    </xf>
    <xf numFmtId="0" fontId="0" fillId="0" borderId="35" xfId="0" applyFill="1" applyBorder="1" applyAlignment="1" applyProtection="1">
      <alignment horizontal="right" vertical="center" wrapText="1"/>
    </xf>
    <xf numFmtId="0" fontId="5" fillId="0" borderId="0" xfId="0" applyFont="1" applyBorder="1" applyAlignment="1" applyProtection="1">
      <alignment horizontal="center" vertical="center" shrinkToFit="1"/>
    </xf>
    <xf numFmtId="0" fontId="0" fillId="11" borderId="7" xfId="0" applyFill="1" applyBorder="1" applyAlignment="1" applyProtection="1">
      <alignment horizontal="center" vertical="center" wrapText="1"/>
    </xf>
    <xf numFmtId="0" fontId="0" fillId="0" borderId="0" xfId="0" applyBorder="1" applyAlignment="1" applyProtection="1">
      <alignment horizontal="center" vertical="center" wrapText="1"/>
      <protection locked="0"/>
    </xf>
    <xf numFmtId="0" fontId="1" fillId="0" borderId="7" xfId="0" applyFont="1" applyBorder="1" applyAlignment="1" applyProtection="1">
      <alignment vertical="center"/>
      <protection locked="0"/>
    </xf>
    <xf numFmtId="0" fontId="0" fillId="0" borderId="0" xfId="0" applyAlignment="1" applyProtection="1">
      <alignment vertical="center" wrapText="1"/>
      <protection locked="0"/>
    </xf>
    <xf numFmtId="0" fontId="0" fillId="0" borderId="0" xfId="0" applyBorder="1" applyAlignment="1" applyProtection="1">
      <alignment vertical="center" wrapText="1"/>
      <protection locked="0"/>
    </xf>
    <xf numFmtId="0" fontId="0" fillId="0" borderId="7" xfId="0" applyBorder="1" applyAlignment="1" applyProtection="1">
      <alignment vertical="center"/>
      <protection locked="0"/>
    </xf>
    <xf numFmtId="0" fontId="4" fillId="0" borderId="0" xfId="0" applyFont="1" applyBorder="1" applyAlignment="1" applyProtection="1">
      <alignment vertical="center"/>
      <protection locked="0"/>
    </xf>
    <xf numFmtId="0" fontId="0" fillId="0" borderId="0" xfId="0" applyAlignment="1" applyProtection="1">
      <alignment vertical="center"/>
      <protection locked="0"/>
    </xf>
    <xf numFmtId="0" fontId="5" fillId="0" borderId="9" xfId="0" quotePrefix="1" applyFont="1" applyBorder="1" applyAlignment="1" applyProtection="1">
      <alignment horizontal="center" vertical="center" wrapText="1"/>
      <protection locked="0"/>
    </xf>
    <xf numFmtId="14" fontId="5" fillId="0" borderId="9" xfId="3" quotePrefix="1" applyNumberFormat="1" applyFont="1" applyBorder="1" applyAlignment="1" applyProtection="1">
      <alignment horizontal="center" vertical="center" wrapText="1" shrinkToFit="1"/>
      <protection locked="0"/>
    </xf>
    <xf numFmtId="0" fontId="5" fillId="0" borderId="0" xfId="3" applyFont="1" applyBorder="1" applyAlignment="1" applyProtection="1">
      <alignment horizontal="center" vertical="center"/>
      <protection locked="0"/>
    </xf>
    <xf numFmtId="0" fontId="0" fillId="0" borderId="0" xfId="0" applyAlignment="1" applyProtection="1">
      <alignment horizontal="right" vertical="center" wrapText="1"/>
      <protection locked="0"/>
    </xf>
    <xf numFmtId="0" fontId="0" fillId="0" borderId="0" xfId="0" applyFill="1" applyAlignment="1" applyProtection="1">
      <alignment vertical="center" wrapText="1"/>
      <protection locked="0"/>
    </xf>
    <xf numFmtId="0" fontId="1" fillId="0" borderId="7" xfId="0" applyFont="1" applyBorder="1" applyAlignment="1" applyProtection="1">
      <alignment vertical="center"/>
    </xf>
    <xf numFmtId="0" fontId="3" fillId="0" borderId="35"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7" borderId="17" xfId="0" applyFill="1" applyBorder="1" applyAlignment="1" applyProtection="1">
      <alignment horizontal="center" vertical="center" wrapText="1"/>
    </xf>
    <xf numFmtId="0" fontId="0" fillId="7" borderId="41" xfId="0" applyFill="1" applyBorder="1" applyAlignment="1" applyProtection="1">
      <alignment horizontal="center" vertical="center" wrapText="1"/>
    </xf>
    <xf numFmtId="0" fontId="0" fillId="7" borderId="18" xfId="0"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 xfId="0" applyBorder="1" applyAlignment="1" applyProtection="1">
      <alignment vertical="center" wrapText="1"/>
    </xf>
    <xf numFmtId="0" fontId="0" fillId="0" borderId="7" xfId="0" applyBorder="1" applyAlignment="1" applyProtection="1">
      <alignment vertical="center"/>
    </xf>
    <xf numFmtId="0" fontId="0" fillId="7" borderId="32" xfId="0" applyFill="1" applyBorder="1" applyAlignment="1" applyProtection="1">
      <alignment horizontal="center" vertical="center" wrapText="1"/>
    </xf>
    <xf numFmtId="0" fontId="0" fillId="0" borderId="10" xfId="0" applyBorder="1" applyAlignment="1">
      <alignment horizontal="center" vertical="center"/>
    </xf>
    <xf numFmtId="0" fontId="8" fillId="0" borderId="0" xfId="2" applyFont="1" applyBorder="1" applyAlignment="1">
      <alignment vertical="center" shrinkToFit="1"/>
    </xf>
    <xf numFmtId="181" fontId="17" fillId="0" borderId="0" xfId="2" applyNumberFormat="1" applyFont="1" applyFill="1" applyBorder="1" applyAlignment="1" applyProtection="1">
      <alignment horizontal="center" vertical="center" shrinkToFit="1"/>
      <protection locked="0"/>
    </xf>
    <xf numFmtId="0" fontId="11" fillId="0" borderId="0" xfId="2" applyFont="1" applyBorder="1" applyAlignment="1">
      <alignment vertical="center" shrinkToFit="1"/>
    </xf>
    <xf numFmtId="0" fontId="28" fillId="10" borderId="11" xfId="0" applyFont="1" applyFill="1" applyBorder="1" applyAlignment="1" applyProtection="1">
      <alignment horizontal="center" vertical="center" wrapText="1"/>
    </xf>
    <xf numFmtId="0" fontId="28" fillId="12" borderId="20" xfId="0" quotePrefix="1" applyFont="1" applyFill="1" applyBorder="1" applyAlignment="1">
      <alignment horizontal="center" vertical="center" wrapText="1" shrinkToFit="1"/>
    </xf>
    <xf numFmtId="0" fontId="28" fillId="12" borderId="19" xfId="0" applyFont="1" applyFill="1" applyBorder="1" applyAlignment="1" applyProtection="1">
      <alignment horizontal="center" vertical="center" wrapText="1"/>
    </xf>
    <xf numFmtId="0" fontId="28" fillId="12" borderId="20" xfId="0" applyFont="1" applyFill="1" applyBorder="1" applyAlignment="1" applyProtection="1">
      <alignment horizontal="center" vertical="center" wrapText="1"/>
    </xf>
    <xf numFmtId="49" fontId="28" fillId="12" borderId="22" xfId="0" applyNumberFormat="1" applyFont="1" applyFill="1" applyBorder="1" applyAlignment="1">
      <alignment horizontal="center" vertical="center" wrapText="1"/>
    </xf>
    <xf numFmtId="0" fontId="28" fillId="10" borderId="19" xfId="0" applyFont="1" applyFill="1" applyBorder="1" applyAlignment="1" applyProtection="1">
      <alignment horizontal="center" vertical="center" wrapText="1"/>
    </xf>
    <xf numFmtId="0" fontId="28" fillId="10" borderId="20" xfId="0" applyFont="1" applyFill="1" applyBorder="1" applyAlignment="1" applyProtection="1">
      <alignment horizontal="center" vertical="center" wrapText="1"/>
    </xf>
    <xf numFmtId="0" fontId="28" fillId="10" borderId="20" xfId="0" quotePrefix="1" applyFont="1" applyFill="1" applyBorder="1" applyAlignment="1">
      <alignment horizontal="center" vertical="center" wrapText="1" shrinkToFit="1"/>
    </xf>
    <xf numFmtId="49" fontId="28" fillId="10" borderId="22" xfId="0" applyNumberFormat="1" applyFont="1" applyFill="1" applyBorder="1" applyAlignment="1">
      <alignment horizontal="center" vertical="center" wrapText="1"/>
    </xf>
    <xf numFmtId="0" fontId="29" fillId="0" borderId="9" xfId="0" applyFont="1" applyBorder="1" applyAlignment="1" applyProtection="1">
      <alignment horizontal="center" vertical="center" wrapText="1"/>
    </xf>
    <xf numFmtId="0" fontId="28" fillId="12" borderId="11" xfId="0" applyFont="1" applyFill="1" applyBorder="1" applyAlignment="1" applyProtection="1">
      <alignment horizontal="center" vertical="center" wrapText="1"/>
    </xf>
    <xf numFmtId="0" fontId="29" fillId="3" borderId="23" xfId="0" applyFont="1" applyFill="1" applyBorder="1" applyAlignment="1" applyProtection="1">
      <alignment horizontal="center" vertical="center" wrapText="1"/>
    </xf>
    <xf numFmtId="0" fontId="28" fillId="3" borderId="22" xfId="0" applyFont="1" applyFill="1" applyBorder="1" applyAlignment="1" applyProtection="1">
      <alignment horizontal="center" vertical="center" wrapText="1"/>
    </xf>
    <xf numFmtId="0" fontId="29" fillId="4" borderId="19" xfId="0" applyFont="1" applyFill="1" applyBorder="1" applyAlignment="1" applyProtection="1">
      <alignment horizontal="center" vertical="center" wrapText="1"/>
    </xf>
    <xf numFmtId="0" fontId="28" fillId="4" borderId="22" xfId="0" applyFont="1" applyFill="1" applyBorder="1" applyAlignment="1" applyProtection="1">
      <alignment horizontal="center" vertical="center" wrapText="1"/>
    </xf>
    <xf numFmtId="0" fontId="29" fillId="0" borderId="19" xfId="0" applyFont="1" applyBorder="1" applyAlignment="1" applyProtection="1">
      <alignment horizontal="center" vertical="center" wrapText="1"/>
    </xf>
    <xf numFmtId="49" fontId="30" fillId="0" borderId="0" xfId="2" applyNumberFormat="1" applyFont="1" applyFill="1" applyAlignment="1">
      <alignment horizontal="right" vertical="center" shrinkToFit="1"/>
    </xf>
    <xf numFmtId="0" fontId="12" fillId="0" borderId="0" xfId="2" applyFont="1" applyFill="1" applyBorder="1" applyAlignment="1">
      <alignment horizontal="right" vertical="center" shrinkToFit="1"/>
    </xf>
    <xf numFmtId="0" fontId="13" fillId="0" borderId="0" xfId="2" applyFont="1" applyFill="1" applyBorder="1" applyAlignment="1">
      <alignment horizontal="center" vertical="center" shrinkToFit="1"/>
    </xf>
    <xf numFmtId="0" fontId="15" fillId="0" borderId="7" xfId="2" applyFont="1" applyFill="1" applyBorder="1" applyAlignment="1">
      <alignment horizontal="center" vertical="top" shrinkToFit="1"/>
    </xf>
    <xf numFmtId="0" fontId="0" fillId="8" borderId="7" xfId="0" applyFill="1" applyBorder="1" applyAlignment="1" applyProtection="1">
      <alignment horizontal="center" vertical="center" wrapText="1"/>
    </xf>
    <xf numFmtId="182" fontId="11" fillId="0" borderId="9" xfId="2" applyNumberFormat="1" applyFont="1" applyFill="1" applyBorder="1" applyAlignment="1" applyProtection="1">
      <alignment horizontal="center" vertical="center" shrinkToFit="1"/>
      <protection locked="0"/>
    </xf>
    <xf numFmtId="0" fontId="25" fillId="0" borderId="0" xfId="0" applyFont="1" applyBorder="1" applyAlignment="1" applyProtection="1">
      <alignment horizontal="left" vertical="center" shrinkToFit="1"/>
    </xf>
    <xf numFmtId="0" fontId="5" fillId="0" borderId="0" xfId="0" applyFont="1" applyFill="1" applyBorder="1" applyAlignment="1" applyProtection="1">
      <alignment horizontal="center" vertical="center" wrapText="1"/>
    </xf>
    <xf numFmtId="0" fontId="0" fillId="7" borderId="28" xfId="0" applyFill="1" applyBorder="1" applyAlignment="1" applyProtection="1">
      <alignment horizontal="center" vertical="center" wrapText="1"/>
    </xf>
    <xf numFmtId="0" fontId="0" fillId="0" borderId="33" xfId="0" applyBorder="1" applyAlignment="1" applyProtection="1">
      <alignment horizontal="center" vertical="center" shrinkToFit="1"/>
      <protection locked="0"/>
    </xf>
    <xf numFmtId="49" fontId="0" fillId="7" borderId="20" xfId="0" applyNumberFormat="1" applyFill="1" applyBorder="1" applyAlignment="1" applyProtection="1">
      <alignment horizontal="center" vertical="center" shrinkToFit="1"/>
    </xf>
    <xf numFmtId="0" fontId="0" fillId="7" borderId="20" xfId="0" applyFill="1" applyBorder="1" applyAlignment="1" applyProtection="1">
      <alignment horizontal="left" vertical="center" wrapText="1"/>
    </xf>
    <xf numFmtId="0" fontId="0" fillId="7" borderId="20" xfId="0" applyFill="1" applyBorder="1" applyAlignment="1" applyProtection="1">
      <alignment vertical="center" wrapText="1"/>
    </xf>
    <xf numFmtId="14" fontId="0" fillId="7" borderId="20" xfId="0" applyNumberFormat="1" applyFill="1" applyBorder="1" applyAlignment="1" applyProtection="1">
      <alignment vertical="center" wrapText="1"/>
    </xf>
    <xf numFmtId="0" fontId="0" fillId="7" borderId="20" xfId="0" applyFill="1" applyBorder="1" applyAlignment="1" applyProtection="1">
      <alignment horizontal="center" vertical="center" wrapText="1"/>
    </xf>
    <xf numFmtId="0" fontId="0" fillId="7" borderId="22" xfId="0" applyFill="1" applyBorder="1" applyAlignment="1" applyProtection="1">
      <alignment horizontal="center" vertical="center" wrapText="1"/>
    </xf>
    <xf numFmtId="0" fontId="0" fillId="7" borderId="23" xfId="0" applyFill="1" applyBorder="1" applyAlignment="1" applyProtection="1">
      <alignment horizontal="right" vertical="center" wrapText="1"/>
    </xf>
    <xf numFmtId="0" fontId="0" fillId="7" borderId="22" xfId="0" applyFill="1" applyBorder="1" applyAlignment="1" applyProtection="1">
      <alignment horizontal="right" vertical="center" wrapText="1"/>
    </xf>
    <xf numFmtId="0" fontId="0" fillId="7" borderId="19" xfId="0" applyFill="1" applyBorder="1" applyAlignment="1" applyProtection="1">
      <alignment horizontal="right" vertical="center" wrapText="1"/>
    </xf>
    <xf numFmtId="0" fontId="21" fillId="7" borderId="19" xfId="0" applyFont="1" applyFill="1" applyBorder="1" applyAlignment="1" applyProtection="1">
      <alignment horizontal="center" vertical="center" wrapText="1"/>
    </xf>
    <xf numFmtId="0" fontId="0" fillId="7" borderId="0" xfId="0" applyFill="1" applyAlignment="1">
      <alignment vertical="center" wrapText="1"/>
    </xf>
    <xf numFmtId="0" fontId="21" fillId="7" borderId="19" xfId="0" applyFont="1" applyFill="1" applyBorder="1" applyAlignment="1" applyProtection="1">
      <alignment horizontal="right" vertical="center" wrapText="1"/>
    </xf>
    <xf numFmtId="0" fontId="21" fillId="7" borderId="22" xfId="0" applyFont="1" applyFill="1" applyBorder="1" applyAlignment="1" applyProtection="1">
      <alignment horizontal="right" vertical="center" wrapText="1"/>
    </xf>
    <xf numFmtId="0" fontId="21" fillId="7" borderId="9" xfId="0" applyFont="1" applyFill="1" applyBorder="1" applyAlignment="1" applyProtection="1">
      <alignment horizontal="center" vertical="center" shrinkToFit="1"/>
    </xf>
    <xf numFmtId="0" fontId="31" fillId="7" borderId="0" xfId="0" applyFont="1" applyFill="1" applyBorder="1" applyAlignment="1" applyProtection="1">
      <alignment horizontal="center" vertical="center" shrinkToFit="1"/>
    </xf>
    <xf numFmtId="0" fontId="31" fillId="0" borderId="0" xfId="0" applyFont="1" applyBorder="1" applyAlignment="1" applyProtection="1">
      <alignment horizontal="center" vertical="center" shrinkToFit="1"/>
    </xf>
    <xf numFmtId="0" fontId="0" fillId="11" borderId="7" xfId="0" applyFill="1" applyBorder="1" applyAlignment="1" applyProtection="1">
      <alignment horizontal="right" vertical="center" wrapText="1"/>
    </xf>
    <xf numFmtId="0" fontId="0" fillId="13" borderId="17" xfId="0" applyFill="1" applyBorder="1" applyAlignment="1">
      <alignment vertical="center" shrinkToFit="1"/>
    </xf>
    <xf numFmtId="49" fontId="0" fillId="13" borderId="25" xfId="0" applyNumberFormat="1" applyFill="1" applyBorder="1" applyAlignment="1">
      <alignment horizontal="center" vertical="center" wrapText="1"/>
    </xf>
    <xf numFmtId="0" fontId="0" fillId="13" borderId="16" xfId="0" applyFill="1" applyBorder="1" applyAlignment="1">
      <alignment vertical="center" shrinkToFit="1"/>
    </xf>
    <xf numFmtId="0" fontId="0" fillId="13" borderId="18" xfId="0" applyFill="1" applyBorder="1" applyAlignment="1">
      <alignment vertical="center" shrinkToFit="1"/>
    </xf>
    <xf numFmtId="49" fontId="0" fillId="13" borderId="27" xfId="0" applyNumberFormat="1" applyFill="1" applyBorder="1" applyAlignment="1">
      <alignment horizontal="center" vertical="center" wrapText="1"/>
    </xf>
    <xf numFmtId="49" fontId="0" fillId="13" borderId="52" xfId="0" applyNumberFormat="1" applyFill="1" applyBorder="1" applyAlignment="1">
      <alignment horizontal="center" vertical="center" wrapText="1"/>
    </xf>
    <xf numFmtId="49" fontId="0" fillId="13" borderId="17" xfId="0" applyNumberFormat="1" applyFill="1" applyBorder="1" applyAlignment="1">
      <alignment horizontal="center" vertical="center" wrapText="1"/>
    </xf>
    <xf numFmtId="49" fontId="0" fillId="13" borderId="16" xfId="0" applyNumberFormat="1" applyFill="1" applyBorder="1" applyAlignment="1">
      <alignment horizontal="center" vertical="center" wrapText="1"/>
    </xf>
    <xf numFmtId="49" fontId="0" fillId="13" borderId="18" xfId="0" applyNumberFormat="1" applyFill="1" applyBorder="1" applyAlignment="1">
      <alignment horizontal="center" vertical="center" wrapText="1"/>
    </xf>
    <xf numFmtId="49" fontId="0" fillId="13" borderId="24" xfId="0" applyNumberFormat="1" applyFill="1" applyBorder="1" applyAlignment="1">
      <alignment horizontal="center" vertical="center" wrapText="1"/>
    </xf>
    <xf numFmtId="0" fontId="0" fillId="7" borderId="23" xfId="0" applyFill="1" applyBorder="1" applyAlignment="1" applyProtection="1">
      <alignment horizontal="center" vertical="center" wrapText="1"/>
    </xf>
    <xf numFmtId="0" fontId="0" fillId="7" borderId="19" xfId="0" applyFont="1" applyFill="1" applyBorder="1" applyAlignment="1" applyProtection="1">
      <alignment horizontal="right" vertical="center" wrapText="1"/>
    </xf>
    <xf numFmtId="0" fontId="0" fillId="7" borderId="9" xfId="0" applyFill="1" applyBorder="1" applyAlignment="1" applyProtection="1">
      <alignment horizontal="left" vertical="center" shrinkToFit="1"/>
    </xf>
    <xf numFmtId="0" fontId="25" fillId="7" borderId="0" xfId="0" applyFont="1" applyFill="1" applyBorder="1" applyAlignment="1" applyProtection="1">
      <alignment horizontal="left" vertical="center" shrinkToFit="1"/>
    </xf>
    <xf numFmtId="0" fontId="0" fillId="7" borderId="20" xfId="0" quotePrefix="1" applyFont="1" applyFill="1" applyBorder="1" applyAlignment="1">
      <alignment vertical="center" shrinkToFit="1"/>
    </xf>
    <xf numFmtId="49" fontId="0" fillId="7" borderId="20" xfId="0" applyNumberFormat="1" applyFont="1" applyFill="1" applyBorder="1" applyAlignment="1">
      <alignment horizontal="center" vertical="center" wrapText="1"/>
    </xf>
    <xf numFmtId="0" fontId="23" fillId="7" borderId="19" xfId="0" applyFont="1" applyFill="1" applyBorder="1" applyAlignment="1" applyProtection="1">
      <alignment vertical="center" wrapText="1"/>
    </xf>
    <xf numFmtId="0" fontId="5" fillId="7" borderId="0" xfId="0" applyFont="1" applyFill="1" applyBorder="1" applyAlignment="1" applyProtection="1">
      <alignment horizontal="left" vertical="center" shrinkToFit="1"/>
    </xf>
    <xf numFmtId="0" fontId="21" fillId="7" borderId="20" xfId="0" quotePrefix="1" applyFont="1" applyFill="1" applyBorder="1" applyAlignment="1">
      <alignment vertical="center" shrinkToFit="1"/>
    </xf>
    <xf numFmtId="49" fontId="21" fillId="7" borderId="20" xfId="0" applyNumberFormat="1" applyFont="1" applyFill="1" applyBorder="1" applyAlignment="1">
      <alignment horizontal="center" vertical="center" wrapText="1"/>
    </xf>
    <xf numFmtId="49" fontId="21" fillId="7" borderId="22" xfId="0" applyNumberFormat="1" applyFont="1" applyFill="1" applyBorder="1" applyAlignment="1">
      <alignment horizontal="center" vertical="center" wrapText="1"/>
    </xf>
    <xf numFmtId="0" fontId="0" fillId="7" borderId="19" xfId="0" applyFont="1" applyFill="1" applyBorder="1" applyAlignment="1">
      <alignment horizontal="right" vertical="center" wrapText="1"/>
    </xf>
    <xf numFmtId="0" fontId="0" fillId="7" borderId="20" xfId="0" applyFont="1" applyFill="1" applyBorder="1" applyAlignment="1">
      <alignment horizontal="right" vertical="center" wrapText="1"/>
    </xf>
    <xf numFmtId="0" fontId="0" fillId="8" borderId="36" xfId="0" applyFill="1" applyBorder="1" applyAlignment="1">
      <alignment horizontal="right" vertical="center" wrapText="1"/>
    </xf>
    <xf numFmtId="0" fontId="0" fillId="8" borderId="17" xfId="0" applyFill="1" applyBorder="1" applyAlignment="1">
      <alignment horizontal="right" vertical="center" wrapText="1"/>
    </xf>
    <xf numFmtId="0" fontId="0" fillId="0" borderId="25" xfId="0" applyFill="1" applyBorder="1" applyAlignment="1" applyProtection="1">
      <alignment horizontal="right" vertical="center"/>
    </xf>
    <xf numFmtId="0" fontId="0" fillId="0" borderId="24" xfId="0" applyFill="1" applyBorder="1" applyAlignment="1" applyProtection="1">
      <alignment horizontal="right" vertical="center"/>
    </xf>
    <xf numFmtId="0" fontId="0" fillId="0" borderId="25" xfId="0" applyBorder="1" applyAlignment="1" applyProtection="1">
      <alignment horizontal="right" vertical="center"/>
      <protection locked="0"/>
    </xf>
    <xf numFmtId="0" fontId="3" fillId="7" borderId="19" xfId="0" applyFont="1" applyFill="1" applyBorder="1" applyAlignment="1" applyProtection="1">
      <alignment vertical="center" wrapText="1"/>
    </xf>
    <xf numFmtId="0" fontId="0" fillId="7" borderId="36" xfId="0" applyFill="1" applyBorder="1" applyAlignment="1" applyProtection="1">
      <alignment horizontal="center" vertical="center" wrapText="1"/>
      <protection locked="0"/>
    </xf>
    <xf numFmtId="0" fontId="0" fillId="7" borderId="29" xfId="0" applyFill="1" applyBorder="1" applyAlignment="1" applyProtection="1">
      <alignment horizontal="center" vertical="center" wrapText="1"/>
      <protection locked="0"/>
    </xf>
    <xf numFmtId="0" fontId="0" fillId="7" borderId="30" xfId="0" applyFill="1" applyBorder="1" applyAlignment="1" applyProtection="1">
      <alignment horizontal="center" vertical="center" wrapText="1"/>
      <protection locked="0"/>
    </xf>
    <xf numFmtId="0" fontId="23" fillId="7" borderId="19" xfId="0" applyFont="1" applyFill="1" applyBorder="1" applyAlignment="1" applyProtection="1">
      <alignment horizontal="center" vertical="center" wrapText="1"/>
    </xf>
    <xf numFmtId="0" fontId="0" fillId="7" borderId="35" xfId="0" applyFill="1" applyBorder="1" applyAlignment="1" applyProtection="1">
      <alignment horizontal="center" vertical="center" wrapText="1"/>
      <protection locked="0"/>
    </xf>
    <xf numFmtId="0" fontId="28" fillId="7" borderId="11" xfId="0" applyFont="1" applyFill="1" applyBorder="1" applyAlignment="1" applyProtection="1">
      <alignment horizontal="right" vertical="center" wrapText="1"/>
    </xf>
    <xf numFmtId="0" fontId="28" fillId="7" borderId="20" xfId="0" applyFont="1" applyFill="1" applyBorder="1" applyAlignment="1" applyProtection="1">
      <alignment horizontal="right" vertical="center" wrapText="1"/>
    </xf>
    <xf numFmtId="0" fontId="0" fillId="7" borderId="36" xfId="0" applyFill="1" applyBorder="1" applyAlignment="1">
      <alignment horizontal="right" vertical="center" shrinkToFit="1"/>
    </xf>
    <xf numFmtId="0" fontId="0" fillId="7" borderId="17" xfId="0" applyFill="1" applyBorder="1" applyAlignment="1">
      <alignment horizontal="right" vertical="center" shrinkToFit="1"/>
    </xf>
    <xf numFmtId="0" fontId="0" fillId="7" borderId="29" xfId="0" applyFill="1" applyBorder="1" applyAlignment="1">
      <alignment horizontal="right" vertical="center" shrinkToFit="1"/>
    </xf>
    <xf numFmtId="0" fontId="0" fillId="7" borderId="16" xfId="0" applyFill="1" applyBorder="1" applyAlignment="1">
      <alignment horizontal="right" vertical="center" shrinkToFit="1"/>
    </xf>
    <xf numFmtId="0" fontId="0" fillId="7" borderId="30" xfId="0" applyFill="1" applyBorder="1" applyAlignment="1">
      <alignment horizontal="right" vertical="center" shrinkToFit="1"/>
    </xf>
    <xf numFmtId="0" fontId="0" fillId="7" borderId="18" xfId="0" applyFill="1" applyBorder="1" applyAlignment="1">
      <alignment horizontal="right" vertical="center" shrinkToFit="1"/>
    </xf>
    <xf numFmtId="0" fontId="28" fillId="7" borderId="19" xfId="0" applyFont="1" applyFill="1" applyBorder="1" applyAlignment="1" applyProtection="1">
      <alignment horizontal="right" vertical="center" wrapText="1"/>
    </xf>
    <xf numFmtId="0" fontId="5" fillId="6" borderId="11" xfId="0"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0" fontId="5" fillId="12" borderId="22" xfId="0" applyFont="1" applyFill="1" applyBorder="1" applyAlignment="1" applyProtection="1">
      <alignment horizontal="center" vertical="center" wrapText="1"/>
    </xf>
    <xf numFmtId="0" fontId="5" fillId="12" borderId="21" xfId="0" applyFont="1" applyFill="1" applyBorder="1" applyAlignment="1" applyProtection="1">
      <alignment horizontal="center" vertical="center" wrapText="1"/>
    </xf>
    <xf numFmtId="0" fontId="5" fillId="12" borderId="21" xfId="0" quotePrefix="1" applyFont="1" applyFill="1" applyBorder="1" applyAlignment="1">
      <alignment horizontal="center" vertical="center" wrapText="1"/>
    </xf>
    <xf numFmtId="14" fontId="5" fillId="12" borderId="22" xfId="3" quotePrefix="1" applyNumberFormat="1" applyFont="1" applyFill="1" applyBorder="1" applyAlignment="1">
      <alignment horizontal="center" vertical="center" wrapText="1" shrinkToFit="1"/>
    </xf>
    <xf numFmtId="0" fontId="5" fillId="6" borderId="2" xfId="0" quotePrefix="1" applyFont="1" applyFill="1" applyBorder="1" applyAlignment="1">
      <alignment horizontal="center" vertical="center" wrapText="1"/>
    </xf>
    <xf numFmtId="14" fontId="5" fillId="6" borderId="21" xfId="3" quotePrefix="1" applyNumberFormat="1" applyFont="1" applyFill="1" applyBorder="1" applyAlignment="1">
      <alignment horizontal="center" vertical="center" wrapText="1" shrinkToFit="1"/>
    </xf>
    <xf numFmtId="0" fontId="22" fillId="14" borderId="0" xfId="0" applyFont="1" applyFill="1" applyBorder="1" applyAlignment="1">
      <alignment vertical="center"/>
    </xf>
    <xf numFmtId="0" fontId="22" fillId="14" borderId="0" xfId="0" applyFont="1" applyFill="1" applyBorder="1"/>
    <xf numFmtId="0" fontId="23" fillId="14" borderId="0" xfId="0" applyFont="1" applyFill="1" applyBorder="1" applyAlignment="1">
      <alignment vertical="center"/>
    </xf>
    <xf numFmtId="0" fontId="0" fillId="14" borderId="0" xfId="0" applyFont="1" applyFill="1" applyBorder="1" applyAlignment="1">
      <alignment vertical="center"/>
    </xf>
    <xf numFmtId="0" fontId="27" fillId="0" borderId="0" xfId="0" applyFont="1" applyBorder="1" applyAlignment="1">
      <alignment horizontal="center" vertical="center"/>
    </xf>
    <xf numFmtId="0" fontId="0" fillId="8" borderId="7" xfId="0" applyFill="1" applyBorder="1" applyAlignment="1">
      <alignment horizontal="center" vertical="center" wrapText="1"/>
    </xf>
    <xf numFmtId="0" fontId="4" fillId="8" borderId="7" xfId="0" applyFont="1" applyFill="1" applyBorder="1" applyAlignment="1" applyProtection="1">
      <alignment horizontal="center" vertical="center"/>
    </xf>
    <xf numFmtId="0" fontId="0" fillId="8" borderId="7" xfId="0" applyFill="1" applyBorder="1" applyAlignment="1" applyProtection="1">
      <alignment horizontal="center" vertical="center" wrapText="1"/>
    </xf>
    <xf numFmtId="0" fontId="2" fillId="8" borderId="7" xfId="0" applyFont="1" applyFill="1" applyBorder="1" applyAlignment="1" applyProtection="1">
      <alignment horizontal="left" vertical="center" wrapText="1"/>
    </xf>
    <xf numFmtId="0" fontId="11" fillId="0" borderId="11" xfId="2" applyFont="1" applyFill="1" applyBorder="1" applyAlignment="1" applyProtection="1">
      <alignment horizontal="center" vertical="center" shrinkToFit="1"/>
      <protection locked="0"/>
    </xf>
    <xf numFmtId="0" fontId="11" fillId="0" borderId="9" xfId="2" applyFont="1" applyFill="1" applyBorder="1" applyAlignment="1" applyProtection="1">
      <alignment horizontal="center" vertical="center" shrinkToFit="1"/>
      <protection locked="0"/>
    </xf>
    <xf numFmtId="182" fontId="17" fillId="0" borderId="10" xfId="2" applyNumberFormat="1" applyFont="1" applyFill="1" applyBorder="1" applyAlignment="1" applyProtection="1">
      <alignment horizontal="center" vertical="center" shrinkToFit="1"/>
      <protection locked="0"/>
    </xf>
    <xf numFmtId="0" fontId="17" fillId="0" borderId="11" xfId="2" applyFont="1" applyFill="1" applyBorder="1" applyAlignment="1" applyProtection="1">
      <alignment horizontal="center" vertical="center" shrinkToFit="1"/>
      <protection locked="0"/>
    </xf>
    <xf numFmtId="0" fontId="17" fillId="0" borderId="9" xfId="2" applyFont="1" applyFill="1" applyBorder="1" applyAlignment="1" applyProtection="1">
      <alignment horizontal="center" vertical="center" shrinkToFit="1"/>
      <protection locked="0"/>
    </xf>
    <xf numFmtId="0" fontId="11" fillId="0" borderId="10" xfId="2" applyFont="1" applyFill="1" applyBorder="1" applyAlignment="1">
      <alignment horizontal="center" vertical="center" shrinkToFit="1"/>
    </xf>
    <xf numFmtId="0" fontId="12" fillId="0" borderId="11" xfId="2" applyFont="1" applyFill="1" applyBorder="1" applyAlignment="1" applyProtection="1">
      <alignment horizontal="center" vertical="center" shrinkToFit="1"/>
      <protection locked="0"/>
    </xf>
    <xf numFmtId="0" fontId="12" fillId="0" borderId="37" xfId="2" applyFont="1" applyFill="1" applyBorder="1" applyAlignment="1" applyProtection="1">
      <alignment horizontal="center" vertical="center" shrinkToFit="1"/>
      <protection locked="0"/>
    </xf>
    <xf numFmtId="0" fontId="12" fillId="0" borderId="0" xfId="2" applyFont="1" applyFill="1" applyBorder="1" applyAlignment="1">
      <alignment horizontal="right" vertical="center" shrinkToFit="1"/>
    </xf>
    <xf numFmtId="0" fontId="17" fillId="0" borderId="10" xfId="2" applyFont="1" applyFill="1" applyBorder="1" applyAlignment="1">
      <alignment horizontal="center" vertical="center" textRotation="255" shrinkToFit="1"/>
    </xf>
    <xf numFmtId="0" fontId="17" fillId="0" borderId="10" xfId="2" applyFont="1" applyFill="1" applyBorder="1" applyAlignment="1">
      <alignment horizontal="center" vertical="center" shrinkToFit="1"/>
    </xf>
    <xf numFmtId="0" fontId="17" fillId="0" borderId="5" xfId="2" applyFont="1" applyFill="1" applyBorder="1" applyAlignment="1">
      <alignment horizontal="center" vertical="center" shrinkToFit="1"/>
    </xf>
    <xf numFmtId="0" fontId="17" fillId="0" borderId="3" xfId="2" applyFont="1" applyFill="1" applyBorder="1" applyAlignment="1">
      <alignment horizontal="center" vertical="center" shrinkToFit="1"/>
    </xf>
    <xf numFmtId="0" fontId="17" fillId="0" borderId="6" xfId="2" applyFont="1" applyFill="1" applyBorder="1" applyAlignment="1">
      <alignment horizontal="center" vertical="center" shrinkToFit="1"/>
    </xf>
    <xf numFmtId="0" fontId="17" fillId="0" borderId="8" xfId="2" applyFont="1" applyFill="1" applyBorder="1" applyAlignment="1">
      <alignment horizontal="center" vertical="center" shrinkToFit="1"/>
    </xf>
    <xf numFmtId="0" fontId="17" fillId="0" borderId="48" xfId="2" applyFont="1" applyFill="1" applyBorder="1" applyAlignment="1">
      <alignment horizontal="center" vertical="center" wrapText="1" shrinkToFit="1"/>
    </xf>
    <xf numFmtId="0" fontId="17" fillId="0" borderId="49" xfId="2" applyFont="1" applyFill="1" applyBorder="1" applyAlignment="1">
      <alignment horizontal="center" vertical="center" wrapText="1" shrinkToFit="1"/>
    </xf>
    <xf numFmtId="0" fontId="11" fillId="0" borderId="11" xfId="2" applyFont="1" applyFill="1" applyBorder="1" applyAlignment="1">
      <alignment horizontal="center" vertical="center"/>
    </xf>
    <xf numFmtId="0" fontId="11" fillId="0" borderId="37" xfId="2" applyFont="1" applyFill="1" applyBorder="1" applyAlignment="1">
      <alignment horizontal="center" vertical="center"/>
    </xf>
    <xf numFmtId="0" fontId="11" fillId="0" borderId="9" xfId="2" applyFont="1" applyFill="1" applyBorder="1" applyAlignment="1">
      <alignment horizontal="center" vertical="center"/>
    </xf>
    <xf numFmtId="0" fontId="12" fillId="0" borderId="9" xfId="2" applyFont="1" applyFill="1" applyBorder="1" applyAlignment="1" applyProtection="1">
      <alignment horizontal="center" vertical="center" shrinkToFit="1"/>
      <protection locked="0"/>
    </xf>
    <xf numFmtId="0" fontId="11" fillId="0" borderId="37" xfId="2" applyFont="1" applyFill="1" applyBorder="1" applyAlignment="1" applyProtection="1">
      <alignment horizontal="center" vertical="center" shrinkToFit="1"/>
      <protection locked="0"/>
    </xf>
    <xf numFmtId="0" fontId="12" fillId="0" borderId="10" xfId="2" applyFont="1" applyFill="1" applyBorder="1" applyAlignment="1" applyProtection="1">
      <alignment horizontal="center" vertical="center" shrinkToFit="1"/>
      <protection locked="0"/>
    </xf>
    <xf numFmtId="0" fontId="14" fillId="0" borderId="7" xfId="2" applyFont="1" applyFill="1" applyBorder="1" applyAlignment="1">
      <alignment horizontal="right" shrinkToFit="1"/>
    </xf>
    <xf numFmtId="0" fontId="14" fillId="0" borderId="0" xfId="2" applyFont="1" applyFill="1" applyBorder="1" applyAlignment="1">
      <alignment horizontal="right" shrinkToFit="1"/>
    </xf>
    <xf numFmtId="0" fontId="12" fillId="0" borderId="11" xfId="2" applyFont="1" applyFill="1" applyBorder="1" applyAlignment="1">
      <alignment horizontal="center" vertical="center" shrinkToFit="1"/>
    </xf>
    <xf numFmtId="0" fontId="12" fillId="0" borderId="37" xfId="2" applyFont="1" applyFill="1" applyBorder="1" applyAlignment="1">
      <alignment horizontal="center" vertical="center" shrinkToFit="1"/>
    </xf>
    <xf numFmtId="0" fontId="0" fillId="0" borderId="9" xfId="0" applyBorder="1" applyAlignment="1">
      <alignment horizontal="center" vertical="center" shrinkToFit="1"/>
    </xf>
    <xf numFmtId="176" fontId="9" fillId="0" borderId="0" xfId="2" applyNumberFormat="1" applyFont="1" applyFill="1" applyAlignment="1">
      <alignment horizontal="center" vertical="center" shrinkToFit="1"/>
    </xf>
    <xf numFmtId="177" fontId="12" fillId="0" borderId="0" xfId="2" applyNumberFormat="1" applyFont="1" applyFill="1" applyAlignment="1">
      <alignment horizontal="center" vertical="top" shrinkToFit="1"/>
    </xf>
    <xf numFmtId="0" fontId="13" fillId="0" borderId="0" xfId="2" applyFont="1" applyFill="1" applyBorder="1" applyAlignment="1">
      <alignment horizontal="center" vertical="center" shrinkToFit="1"/>
    </xf>
    <xf numFmtId="178" fontId="11" fillId="0" borderId="0" xfId="2" applyNumberFormat="1" applyFont="1" applyFill="1" applyBorder="1" applyAlignment="1">
      <alignment horizontal="right" vertical="center" shrinkToFit="1"/>
    </xf>
    <xf numFmtId="0" fontId="15" fillId="0" borderId="7" xfId="2" applyFont="1" applyFill="1" applyBorder="1" applyAlignment="1">
      <alignment horizontal="right" vertical="top" shrinkToFit="1"/>
    </xf>
    <xf numFmtId="0" fontId="15" fillId="0" borderId="7" xfId="2" applyFont="1" applyFill="1" applyBorder="1" applyAlignment="1">
      <alignment horizontal="center" vertical="top" shrinkToFit="1"/>
    </xf>
    <xf numFmtId="0" fontId="12" fillId="0" borderId="7" xfId="2" applyFont="1" applyFill="1" applyBorder="1" applyAlignment="1" applyProtection="1">
      <alignment horizontal="center" vertical="top" shrinkToFit="1"/>
      <protection locked="0"/>
    </xf>
    <xf numFmtId="0" fontId="8" fillId="0" borderId="0" xfId="2" applyFont="1" applyFill="1" applyBorder="1" applyAlignment="1" applyProtection="1">
      <alignment horizontal="center" vertical="center" shrinkToFit="1"/>
      <protection locked="0"/>
    </xf>
    <xf numFmtId="0" fontId="0" fillId="0" borderId="37" xfId="0" applyBorder="1" applyAlignment="1">
      <alignment horizontal="center" vertical="center" shrinkToFit="1"/>
    </xf>
    <xf numFmtId="0" fontId="11" fillId="0" borderId="11" xfId="2" applyFont="1" applyFill="1" applyBorder="1" applyAlignment="1">
      <alignment horizontal="center" vertical="center" shrinkToFit="1"/>
    </xf>
    <xf numFmtId="0" fontId="11" fillId="0" borderId="37" xfId="2" applyFont="1" applyFill="1" applyBorder="1" applyAlignment="1">
      <alignment horizontal="center" vertical="center" shrinkToFit="1"/>
    </xf>
    <xf numFmtId="0" fontId="17" fillId="0" borderId="11" xfId="2" applyFont="1" applyFill="1" applyBorder="1" applyAlignment="1">
      <alignment horizontal="center" vertical="center" shrinkToFit="1"/>
    </xf>
    <xf numFmtId="0" fontId="17" fillId="0" borderId="37" xfId="2" applyFont="1" applyFill="1" applyBorder="1" applyAlignment="1">
      <alignment horizontal="center" vertical="center" shrinkToFit="1"/>
    </xf>
    <xf numFmtId="0" fontId="17" fillId="0" borderId="48" xfId="2" applyFont="1" applyFill="1" applyBorder="1" applyAlignment="1">
      <alignment horizontal="center" vertical="center" shrinkToFit="1"/>
    </xf>
    <xf numFmtId="0" fontId="17" fillId="0" borderId="49" xfId="2" applyFont="1" applyFill="1" applyBorder="1" applyAlignment="1">
      <alignment horizontal="center" vertical="center" shrinkToFit="1"/>
    </xf>
    <xf numFmtId="0" fontId="3" fillId="0" borderId="31"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0" fillId="0" borderId="1"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13" borderId="0" xfId="0" applyFill="1" applyBorder="1" applyAlignment="1" applyProtection="1">
      <alignment horizontal="center" vertical="center" wrapText="1"/>
      <protection locked="0"/>
    </xf>
    <xf numFmtId="0" fontId="0" fillId="13" borderId="4" xfId="0" applyFill="1" applyBorder="1" applyAlignment="1" applyProtection="1">
      <alignment horizontal="center" vertical="center" wrapText="1"/>
      <protection locked="0"/>
    </xf>
    <xf numFmtId="0" fontId="0" fillId="13" borderId="7" xfId="0" applyFill="1" applyBorder="1" applyAlignment="1" applyProtection="1">
      <alignment horizontal="center" vertical="center" wrapText="1"/>
      <protection locked="0"/>
    </xf>
    <xf numFmtId="0" fontId="0" fillId="13" borderId="8" xfId="0" applyFill="1" applyBorder="1" applyAlignment="1" applyProtection="1">
      <alignment horizontal="center" vertical="center" wrapText="1"/>
      <protection locked="0"/>
    </xf>
    <xf numFmtId="0" fontId="0" fillId="13" borderId="11" xfId="0" applyFill="1" applyBorder="1" applyAlignment="1" applyProtection="1">
      <alignment horizontal="center" vertical="center" wrapText="1"/>
      <protection locked="0"/>
    </xf>
    <xf numFmtId="0" fontId="0" fillId="13" borderId="9" xfId="0" applyFill="1" applyBorder="1" applyAlignment="1" applyProtection="1">
      <alignment horizontal="center" vertical="center" wrapText="1"/>
      <protection locked="0"/>
    </xf>
    <xf numFmtId="49" fontId="0" fillId="13" borderId="11" xfId="0" quotePrefix="1" applyNumberFormat="1" applyFill="1" applyBorder="1" applyAlignment="1" applyProtection="1">
      <alignment horizontal="center" vertical="center" wrapText="1"/>
      <protection locked="0"/>
    </xf>
    <xf numFmtId="49" fontId="0" fillId="13" borderId="9" xfId="0" applyNumberFormat="1" applyFill="1" applyBorder="1" applyAlignment="1" applyProtection="1">
      <alignment horizontal="center" vertical="center" wrapText="1"/>
      <protection locked="0"/>
    </xf>
    <xf numFmtId="0" fontId="0" fillId="13" borderId="47" xfId="0" applyFill="1" applyBorder="1" applyAlignment="1" applyProtection="1">
      <alignment horizontal="center" vertical="center" wrapText="1"/>
      <protection locked="0"/>
    </xf>
    <xf numFmtId="0" fontId="0" fillId="13" borderId="44" xfId="0" applyFill="1" applyBorder="1" applyAlignment="1" applyProtection="1">
      <alignment horizontal="center" vertical="center" wrapText="1"/>
      <protection locked="0"/>
    </xf>
    <xf numFmtId="0" fontId="0" fillId="13" borderId="50" xfId="0" applyFill="1" applyBorder="1" applyAlignment="1" applyProtection="1">
      <alignment horizontal="center" vertical="center" wrapText="1"/>
      <protection locked="0"/>
    </xf>
    <xf numFmtId="0" fontId="0" fillId="13" borderId="51" xfId="0" applyFill="1" applyBorder="1" applyAlignment="1" applyProtection="1">
      <alignment horizontal="center" vertical="center" wrapText="1"/>
      <protection locked="0"/>
    </xf>
  </cellXfs>
  <cellStyles count="4">
    <cellStyle name="桁区切り" xfId="1" builtinId="6"/>
    <cellStyle name="標準" xfId="0" builtinId="0"/>
    <cellStyle name="標準 2" xfId="2"/>
    <cellStyle name="標準 5"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5200D9AE\share\20150711&#21271;&#20061;&#24030;&#24066;&#20013;&#23398;&#38520;&#19978;&#30003;&#36796;&#124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3;&#20195;C/H30&#20840;&#22269;&#39640;&#23554;&#22823;&#20250;&#65288;&#38520;&#19978;&#31478;&#25216;&#65289;/H30&#20316;&#26989;&#29992;&#12501;&#12457;&#12523;&#12480;/02&#12456;&#12531;&#12488;&#12522;&#12540;&#12539;&#30003;&#36796;&#31561;&#38306;&#20418;/01&#30003;&#36796;&#26696;&#20869;_&#21508;&#26657;&#36865;&#20184;/01&#36865;&#20184;&#26360;&#39006;&#65288;&#24179;&#25104;30&#24180;7&#26376;6&#26085;&#65288;&#37329;&#65289;&#38915;&#20840;&#39640;&#23554;&#12408;&#12513;&#12540;&#12523;&#36865;&#20449;&#20104;&#23450;&#65289;/H30.7.9&#24029;&#23614;&#20808;&#29983;&#12424;&#12426;&#20462;&#27491;&#12513;&#12540;&#12523;&#65288;&#12456;&#12531;&#12488;&#12522;&#12540;&#30003;&#36796;&#12415;&#35352;&#20837;&#19978;&#12398;&#27880;&#24847;&#20107;&#38917;&#12395;&#12388;&#12356;&#12390;&#65289;/03_&#9675;&#9675;&#39640;&#23554;_53rd_entry2018.07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様式"/>
      <sheetName val="計算シート"/>
      <sheetName val="確認シート"/>
      <sheetName val="Ichiran"/>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基本情報"/>
      <sheetName val="申込一覧（男）"/>
      <sheetName val="申込一覧（女）"/>
      <sheetName val="出場証明書"/>
      <sheetName val="リレー"/>
      <sheetName val="Ichiran"/>
      <sheetName val="作業用"/>
      <sheetName val="Sheet3"/>
    </sheetNames>
    <sheetDataSet>
      <sheetData sheetId="0"/>
      <sheetData sheetId="1"/>
      <sheetData sheetId="2"/>
      <sheetData sheetId="3"/>
      <sheetData sheetId="4">
        <row r="20">
          <cell r="X20" t="str">
            <v>函館工業</v>
          </cell>
          <cell r="AC20" t="str">
            <v>100m</v>
          </cell>
          <cell r="AD20" t="str">
            <v>400mH</v>
          </cell>
          <cell r="AE20" t="str">
            <v>100m</v>
          </cell>
          <cell r="AF20" t="str">
            <v>200m</v>
          </cell>
          <cell r="AG20" t="str">
            <v>○</v>
          </cell>
          <cell r="AH20" t="str">
            <v>良好</v>
          </cell>
          <cell r="AI20">
            <v>1</v>
          </cell>
          <cell r="AJ20" t="str">
            <v>男</v>
          </cell>
          <cell r="AK20" t="str">
            <v>女</v>
          </cell>
        </row>
        <row r="21">
          <cell r="X21" t="str">
            <v>苫小牧工業</v>
          </cell>
          <cell r="AC21" t="str">
            <v>200m</v>
          </cell>
          <cell r="AD21" t="str">
            <v>3000mSC</v>
          </cell>
          <cell r="AE21" t="str">
            <v>800m</v>
          </cell>
          <cell r="AF21" t="str">
            <v>3000m</v>
          </cell>
          <cell r="AI21">
            <v>2</v>
          </cell>
        </row>
        <row r="22">
          <cell r="X22" t="str">
            <v>釧路工業</v>
          </cell>
          <cell r="AC22" t="str">
            <v>400m</v>
          </cell>
          <cell r="AD22" t="str">
            <v>棒高跳</v>
          </cell>
          <cell r="AE22" t="str">
            <v>走幅跳</v>
          </cell>
          <cell r="AF22" t="str">
            <v>100mH</v>
          </cell>
          <cell r="AI22">
            <v>3</v>
          </cell>
        </row>
        <row r="23">
          <cell r="X23" t="str">
            <v>旭川工業</v>
          </cell>
          <cell r="AC23" t="str">
            <v>800m</v>
          </cell>
          <cell r="AE23" t="str">
            <v>砲丸投</v>
          </cell>
          <cell r="AF23" t="str">
            <v>走高跳</v>
          </cell>
          <cell r="AI23">
            <v>4</v>
          </cell>
        </row>
        <row r="24">
          <cell r="X24" t="str">
            <v>八戸工業</v>
          </cell>
          <cell r="AC24" t="str">
            <v>1500m</v>
          </cell>
          <cell r="AF24" t="str">
            <v>円盤投</v>
          </cell>
          <cell r="AI24">
            <v>5</v>
          </cell>
        </row>
        <row r="25">
          <cell r="X25" t="str">
            <v>一関工業</v>
          </cell>
          <cell r="AC25" t="str">
            <v>5000m</v>
          </cell>
          <cell r="AF25" t="str">
            <v>やり投</v>
          </cell>
        </row>
        <row r="26">
          <cell r="X26" t="str">
            <v>仙台（名取）</v>
          </cell>
          <cell r="AC26" t="str">
            <v>110mH</v>
          </cell>
        </row>
        <row r="27">
          <cell r="X27" t="str">
            <v>仙台（広瀬）</v>
          </cell>
          <cell r="AC27" t="str">
            <v>走高跳</v>
          </cell>
          <cell r="AH27" t="str">
            <v>監督</v>
          </cell>
        </row>
        <row r="28">
          <cell r="X28" t="str">
            <v>秋田工業</v>
          </cell>
          <cell r="AC28" t="str">
            <v>走幅跳</v>
          </cell>
          <cell r="AH28" t="str">
            <v>コーチ</v>
          </cell>
        </row>
        <row r="29">
          <cell r="X29" t="str">
            <v>鶴岡工業</v>
          </cell>
          <cell r="AC29" t="str">
            <v>三段跳</v>
          </cell>
          <cell r="AH29" t="str">
            <v>チーフマネージャー</v>
          </cell>
        </row>
        <row r="30">
          <cell r="X30" t="str">
            <v>福島工業</v>
          </cell>
          <cell r="AC30" t="str">
            <v>砲丸投</v>
          </cell>
        </row>
        <row r="31">
          <cell r="X31" t="str">
            <v>茨城工業</v>
          </cell>
          <cell r="AC31" t="str">
            <v>円盤投</v>
          </cell>
        </row>
        <row r="32">
          <cell r="X32" t="str">
            <v>小山工業</v>
          </cell>
          <cell r="AC32" t="str">
            <v>やり投</v>
          </cell>
        </row>
        <row r="33">
          <cell r="X33" t="str">
            <v>群馬工業</v>
          </cell>
        </row>
        <row r="34">
          <cell r="X34" t="str">
            <v>木更津工業</v>
          </cell>
        </row>
        <row r="35">
          <cell r="X35" t="str">
            <v>東京工業</v>
          </cell>
        </row>
        <row r="36">
          <cell r="X36" t="str">
            <v>長岡工業</v>
          </cell>
        </row>
        <row r="37">
          <cell r="X37" t="str">
            <v>長野工業</v>
          </cell>
        </row>
        <row r="38">
          <cell r="X38" t="str">
            <v>東京都立産業技術（品川）</v>
          </cell>
        </row>
        <row r="39">
          <cell r="X39" t="str">
            <v>東京都立産業技術（荒川）</v>
          </cell>
        </row>
        <row r="40">
          <cell r="X40" t="str">
            <v>サレジオ工業</v>
          </cell>
        </row>
        <row r="41">
          <cell r="X41" t="str">
            <v>富山（本郷）</v>
          </cell>
        </row>
        <row r="42">
          <cell r="X42" t="str">
            <v>富山（射水）</v>
          </cell>
        </row>
        <row r="43">
          <cell r="X43" t="str">
            <v>石川工業</v>
          </cell>
        </row>
        <row r="44">
          <cell r="X44" t="str">
            <v>福井工業</v>
          </cell>
        </row>
        <row r="45">
          <cell r="X45" t="str">
            <v>岐阜工業</v>
          </cell>
        </row>
        <row r="46">
          <cell r="X46" t="str">
            <v>沼津工業</v>
          </cell>
        </row>
        <row r="47">
          <cell r="X47" t="str">
            <v>豊田工業</v>
          </cell>
        </row>
        <row r="48">
          <cell r="X48" t="str">
            <v>鳥羽商船</v>
          </cell>
        </row>
        <row r="49">
          <cell r="X49" t="str">
            <v>鈴鹿工業</v>
          </cell>
        </row>
        <row r="50">
          <cell r="X50" t="str">
            <v>金沢工業</v>
          </cell>
        </row>
        <row r="51">
          <cell r="X51" t="str">
            <v>舞鶴工業</v>
          </cell>
        </row>
        <row r="52">
          <cell r="X52" t="str">
            <v>明石工業</v>
          </cell>
        </row>
        <row r="53">
          <cell r="X53" t="str">
            <v>奈良工業</v>
          </cell>
        </row>
        <row r="54">
          <cell r="X54" t="str">
            <v>和歌山工業</v>
          </cell>
        </row>
        <row r="55">
          <cell r="X55" t="str">
            <v>大阪府立工業</v>
          </cell>
        </row>
        <row r="56">
          <cell r="X56" t="str">
            <v>神戸市立工業</v>
          </cell>
        </row>
        <row r="57">
          <cell r="X57" t="str">
            <v>近畿大学工業</v>
          </cell>
        </row>
        <row r="58">
          <cell r="X58" t="str">
            <v>米子工業</v>
          </cell>
        </row>
        <row r="59">
          <cell r="X59" t="str">
            <v>松江工業</v>
          </cell>
        </row>
        <row r="60">
          <cell r="X60" t="str">
            <v>津山工業</v>
          </cell>
        </row>
        <row r="61">
          <cell r="X61" t="str">
            <v>広島商船</v>
          </cell>
        </row>
        <row r="62">
          <cell r="X62" t="str">
            <v>呉工業</v>
          </cell>
        </row>
        <row r="63">
          <cell r="X63" t="str">
            <v>徳山工業</v>
          </cell>
        </row>
        <row r="64">
          <cell r="X64" t="str">
            <v>宇部工業</v>
          </cell>
        </row>
        <row r="65">
          <cell r="X65" t="str">
            <v>大島商船</v>
          </cell>
        </row>
        <row r="66">
          <cell r="X66" t="str">
            <v>阿南工業</v>
          </cell>
        </row>
        <row r="67">
          <cell r="X67" t="str">
            <v>香川（高松）</v>
          </cell>
        </row>
        <row r="68">
          <cell r="X68" t="str">
            <v>香川（詫間）</v>
          </cell>
        </row>
        <row r="69">
          <cell r="X69" t="str">
            <v>新居浜工業</v>
          </cell>
        </row>
        <row r="70">
          <cell r="X70" t="str">
            <v>弓削商船</v>
          </cell>
        </row>
        <row r="71">
          <cell r="X71" t="str">
            <v>高知工業</v>
          </cell>
        </row>
        <row r="72">
          <cell r="X72" t="str">
            <v>久留米工業</v>
          </cell>
        </row>
        <row r="73">
          <cell r="X73" t="str">
            <v>有明工業</v>
          </cell>
        </row>
        <row r="74">
          <cell r="X74" t="str">
            <v>北九州工業</v>
          </cell>
        </row>
        <row r="75">
          <cell r="X75" t="str">
            <v>佐世保工業</v>
          </cell>
        </row>
        <row r="76">
          <cell r="X76" t="str">
            <v>熊本（熊本）</v>
          </cell>
        </row>
        <row r="77">
          <cell r="X77" t="str">
            <v>熊本（八代）</v>
          </cell>
        </row>
        <row r="78">
          <cell r="X78" t="str">
            <v>大分工業</v>
          </cell>
        </row>
        <row r="79">
          <cell r="X79" t="str">
            <v>都城工業</v>
          </cell>
        </row>
        <row r="80">
          <cell r="X80" t="str">
            <v>鹿児島工業</v>
          </cell>
        </row>
        <row r="81">
          <cell r="X81" t="str">
            <v>沖縄工業</v>
          </cell>
        </row>
      </sheetData>
      <sheetData sheetId="5"/>
      <sheetData sheetId="6"/>
      <sheetData sheetId="7"/>
      <sheetData sheetId="8"/>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tabSelected="1" zoomScaleNormal="100" workbookViewId="0"/>
  </sheetViews>
  <sheetFormatPr defaultColWidth="8.85546875" defaultRowHeight="12"/>
  <cols>
    <col min="1" max="1" width="4.85546875" style="154" customWidth="1"/>
    <col min="2" max="8" width="8.85546875" style="154"/>
    <col min="9" max="9" width="23" style="154" customWidth="1"/>
    <col min="10" max="10" width="23.5703125" style="154" customWidth="1"/>
    <col min="11" max="16384" width="8.85546875" style="154"/>
  </cols>
  <sheetData>
    <row r="1" spans="1:10" ht="18.600000000000001" customHeight="1">
      <c r="A1" s="146"/>
      <c r="B1" s="146"/>
      <c r="C1" s="146"/>
      <c r="D1" s="146"/>
      <c r="E1" s="146"/>
      <c r="F1" s="146"/>
      <c r="G1" s="146"/>
      <c r="H1" s="146"/>
      <c r="I1" s="146"/>
    </row>
    <row r="2" spans="1:10" ht="20.25" customHeight="1">
      <c r="A2" s="297" t="s">
        <v>315</v>
      </c>
      <c r="B2" s="297"/>
      <c r="C2" s="297"/>
      <c r="D2" s="297"/>
      <c r="E2" s="297"/>
      <c r="F2" s="297"/>
      <c r="G2" s="297"/>
      <c r="H2" s="297"/>
      <c r="I2" s="153" t="s">
        <v>453</v>
      </c>
    </row>
    <row r="3" spans="1:10" ht="9.75" customHeight="1">
      <c r="A3" s="146"/>
      <c r="B3" s="155"/>
      <c r="C3" s="146"/>
      <c r="D3" s="146"/>
      <c r="E3" s="146"/>
      <c r="F3" s="146"/>
      <c r="G3" s="146"/>
      <c r="H3" s="146"/>
      <c r="I3" s="146"/>
      <c r="J3" s="146"/>
    </row>
    <row r="4" spans="1:10" s="102" customFormat="1" ht="13.5" customHeight="1">
      <c r="A4" s="168" t="s">
        <v>433</v>
      </c>
      <c r="B4" s="99"/>
      <c r="C4" s="99"/>
      <c r="D4" s="99"/>
      <c r="E4" s="99"/>
      <c r="F4" s="99"/>
      <c r="G4" s="99"/>
      <c r="H4" s="99"/>
      <c r="I4" s="99"/>
      <c r="J4" s="99"/>
    </row>
    <row r="5" spans="1:10" s="102" customFormat="1" ht="13.5" customHeight="1">
      <c r="A5" s="153" t="s">
        <v>21</v>
      </c>
      <c r="B5" s="99" t="s">
        <v>276</v>
      </c>
      <c r="C5" s="99"/>
      <c r="D5" s="99"/>
      <c r="E5" s="99"/>
      <c r="F5" s="99"/>
      <c r="G5" s="99"/>
      <c r="H5" s="99"/>
      <c r="I5" s="99"/>
      <c r="J5" s="99"/>
    </row>
    <row r="6" spans="1:10" s="102" customFormat="1" ht="13.5" customHeight="1">
      <c r="A6" s="153" t="s">
        <v>468</v>
      </c>
      <c r="B6" s="99" t="s">
        <v>435</v>
      </c>
      <c r="C6" s="99"/>
      <c r="D6" s="99"/>
      <c r="E6" s="99"/>
      <c r="F6" s="99"/>
      <c r="G6" s="99"/>
      <c r="H6" s="99"/>
      <c r="I6" s="99"/>
      <c r="J6" s="99"/>
    </row>
    <row r="7" spans="1:10" s="102" customFormat="1" ht="9.75" customHeight="1">
      <c r="A7" s="92"/>
      <c r="B7" s="92"/>
      <c r="C7" s="92"/>
      <c r="D7" s="92"/>
      <c r="E7" s="92"/>
      <c r="F7" s="92"/>
      <c r="G7" s="92"/>
      <c r="H7" s="92"/>
      <c r="I7" s="92"/>
      <c r="J7" s="99"/>
    </row>
    <row r="8" spans="1:10" s="102" customFormat="1" ht="13.5" customHeight="1">
      <c r="A8" s="168" t="s">
        <v>434</v>
      </c>
      <c r="B8" s="99"/>
      <c r="C8" s="99"/>
      <c r="D8" s="99"/>
      <c r="E8" s="99"/>
      <c r="F8" s="99"/>
      <c r="G8" s="99"/>
      <c r="H8" s="99"/>
      <c r="I8" s="99"/>
      <c r="J8" s="99"/>
    </row>
    <row r="9" spans="1:10" s="102" customFormat="1" ht="13.5" customHeight="1">
      <c r="A9" s="153" t="s">
        <v>21</v>
      </c>
      <c r="B9" s="99" t="s">
        <v>274</v>
      </c>
      <c r="C9" s="99"/>
      <c r="D9" s="99"/>
      <c r="E9" s="99"/>
      <c r="F9" s="99"/>
      <c r="G9" s="99"/>
      <c r="H9" s="99"/>
      <c r="I9" s="99"/>
      <c r="J9" s="99"/>
    </row>
    <row r="10" spans="1:10" s="97" customFormat="1" ht="13.5" customHeight="1">
      <c r="A10" s="153" t="s">
        <v>311</v>
      </c>
      <c r="B10" s="99" t="s">
        <v>24</v>
      </c>
      <c r="C10" s="88"/>
      <c r="D10" s="88"/>
      <c r="E10" s="88"/>
      <c r="F10" s="88"/>
      <c r="G10" s="88"/>
      <c r="H10" s="88"/>
      <c r="I10" s="88"/>
      <c r="J10" s="88"/>
    </row>
    <row r="11" spans="1:10" s="97" customFormat="1" ht="13.5" customHeight="1">
      <c r="A11" s="153"/>
      <c r="B11" s="99" t="s">
        <v>313</v>
      </c>
      <c r="C11" s="88"/>
      <c r="D11" s="88"/>
      <c r="E11" s="88"/>
      <c r="F11" s="88"/>
      <c r="G11" s="88"/>
      <c r="H11" s="88"/>
      <c r="I11" s="88"/>
      <c r="J11" s="88"/>
    </row>
    <row r="12" spans="1:10" s="97" customFormat="1" ht="13.5" customHeight="1">
      <c r="A12" s="153"/>
      <c r="B12" s="99" t="s">
        <v>312</v>
      </c>
      <c r="C12" s="88"/>
      <c r="D12" s="88"/>
      <c r="E12" s="88"/>
      <c r="F12" s="88"/>
      <c r="G12" s="88"/>
      <c r="H12" s="88"/>
      <c r="I12" s="88"/>
      <c r="J12" s="88"/>
    </row>
    <row r="13" spans="1:10" s="97" customFormat="1" ht="13.5" customHeight="1">
      <c r="A13" s="153" t="s">
        <v>469</v>
      </c>
      <c r="B13" s="99" t="s">
        <v>407</v>
      </c>
      <c r="C13" s="88"/>
      <c r="D13" s="88"/>
      <c r="E13" s="88"/>
      <c r="F13" s="88"/>
      <c r="G13" s="88"/>
      <c r="H13" s="88"/>
      <c r="I13" s="88"/>
      <c r="J13" s="88"/>
    </row>
    <row r="14" spans="1:10" s="97" customFormat="1" ht="13.5" customHeight="1">
      <c r="A14" s="153"/>
      <c r="B14" s="99" t="s">
        <v>454</v>
      </c>
      <c r="C14" s="88"/>
      <c r="D14" s="88"/>
      <c r="E14" s="88"/>
      <c r="F14" s="88"/>
      <c r="G14" s="88"/>
      <c r="H14" s="88"/>
      <c r="I14" s="88"/>
      <c r="J14" s="88"/>
    </row>
    <row r="15" spans="1:10" s="102" customFormat="1" ht="13.5" customHeight="1">
      <c r="A15" s="153"/>
      <c r="B15" s="87" t="s">
        <v>326</v>
      </c>
      <c r="C15" s="99"/>
      <c r="D15" s="99"/>
      <c r="E15" s="99"/>
      <c r="F15" s="99"/>
      <c r="G15" s="99"/>
      <c r="H15" s="99"/>
      <c r="I15" s="99"/>
      <c r="J15" s="99"/>
    </row>
    <row r="16" spans="1:10" s="102" customFormat="1" ht="13.5" customHeight="1">
      <c r="A16" s="153"/>
      <c r="B16" s="87" t="s">
        <v>327</v>
      </c>
      <c r="C16" s="99"/>
      <c r="D16" s="99"/>
      <c r="E16" s="99"/>
      <c r="F16" s="99"/>
      <c r="G16" s="99"/>
      <c r="H16" s="99"/>
      <c r="I16" s="99"/>
      <c r="J16" s="99"/>
    </row>
    <row r="17" spans="1:10" s="102" customFormat="1" ht="13.5" customHeight="1">
      <c r="A17" s="153"/>
      <c r="B17" s="87" t="s">
        <v>470</v>
      </c>
      <c r="C17" s="99"/>
      <c r="D17" s="99"/>
      <c r="E17" s="99"/>
      <c r="F17" s="99"/>
      <c r="G17" s="99"/>
      <c r="H17" s="99"/>
      <c r="I17" s="99"/>
      <c r="J17" s="99"/>
    </row>
    <row r="18" spans="1:10" s="102" customFormat="1" ht="13.5" customHeight="1">
      <c r="A18" s="153"/>
      <c r="B18" s="87" t="s">
        <v>328</v>
      </c>
      <c r="C18" s="99"/>
      <c r="D18" s="99"/>
      <c r="E18" s="99"/>
      <c r="F18" s="99"/>
      <c r="G18" s="99"/>
      <c r="H18" s="99"/>
      <c r="I18" s="99"/>
      <c r="J18" s="99"/>
    </row>
    <row r="19" spans="1:10" s="102" customFormat="1" ht="13.5" customHeight="1">
      <c r="A19" s="153"/>
      <c r="B19" s="87" t="s">
        <v>329</v>
      </c>
      <c r="C19" s="99"/>
      <c r="D19" s="99"/>
      <c r="E19" s="99"/>
      <c r="F19" s="99"/>
      <c r="G19" s="99"/>
      <c r="H19" s="99"/>
      <c r="I19" s="99"/>
      <c r="J19" s="99"/>
    </row>
    <row r="20" spans="1:10" s="102" customFormat="1" ht="13.5" customHeight="1">
      <c r="A20" s="153"/>
      <c r="B20" s="87" t="s">
        <v>330</v>
      </c>
      <c r="C20" s="99"/>
      <c r="D20" s="99"/>
      <c r="E20" s="99"/>
      <c r="F20" s="99"/>
      <c r="G20" s="99"/>
      <c r="H20" s="99"/>
      <c r="I20" s="99"/>
      <c r="J20" s="99"/>
    </row>
    <row r="21" spans="1:10" s="102" customFormat="1" ht="13.5" customHeight="1">
      <c r="A21" s="153"/>
      <c r="B21" s="87" t="s">
        <v>392</v>
      </c>
      <c r="C21" s="99"/>
      <c r="D21" s="99"/>
      <c r="E21" s="99"/>
      <c r="F21" s="99"/>
      <c r="G21" s="99"/>
      <c r="H21" s="99"/>
      <c r="I21" s="99"/>
      <c r="J21" s="99"/>
    </row>
    <row r="22" spans="1:10" s="102" customFormat="1" ht="13.5" customHeight="1">
      <c r="A22" s="153" t="s">
        <v>22</v>
      </c>
      <c r="B22" s="99" t="s">
        <v>25</v>
      </c>
      <c r="C22" s="99"/>
      <c r="D22" s="99"/>
      <c r="E22" s="99"/>
      <c r="F22" s="99"/>
      <c r="G22" s="99"/>
      <c r="H22" s="99"/>
      <c r="I22" s="99"/>
      <c r="J22" s="99"/>
    </row>
    <row r="23" spans="1:10" s="102" customFormat="1" ht="13.5" customHeight="1">
      <c r="A23" s="153" t="s">
        <v>23</v>
      </c>
      <c r="B23" s="99" t="s">
        <v>325</v>
      </c>
      <c r="C23" s="99"/>
      <c r="D23" s="99"/>
      <c r="E23" s="99"/>
      <c r="F23" s="99"/>
      <c r="G23" s="99"/>
      <c r="H23" s="99"/>
      <c r="I23" s="99"/>
      <c r="J23" s="99"/>
    </row>
    <row r="24" spans="1:10" s="102" customFormat="1" ht="13.5" customHeight="1">
      <c r="A24" s="153" t="s">
        <v>331</v>
      </c>
      <c r="B24" s="92" t="s">
        <v>316</v>
      </c>
      <c r="C24" s="92"/>
      <c r="D24" s="99"/>
      <c r="E24" s="99"/>
      <c r="F24" s="99"/>
      <c r="G24" s="99"/>
      <c r="H24" s="99"/>
      <c r="I24" s="99"/>
      <c r="J24" s="99"/>
    </row>
    <row r="25" spans="1:10" s="100" customFormat="1" ht="13.5" customHeight="1">
      <c r="A25" s="153" t="s">
        <v>408</v>
      </c>
      <c r="B25" s="99" t="s">
        <v>332</v>
      </c>
      <c r="C25" s="88"/>
      <c r="D25" s="88"/>
      <c r="E25" s="88"/>
      <c r="F25" s="88"/>
      <c r="G25" s="88"/>
      <c r="H25" s="88"/>
      <c r="I25" s="88"/>
      <c r="J25" s="88"/>
    </row>
    <row r="26" spans="1:10" s="100" customFormat="1" ht="13.5" customHeight="1">
      <c r="A26" s="101"/>
      <c r="B26" s="146" t="s">
        <v>333</v>
      </c>
      <c r="C26" s="101"/>
      <c r="D26" s="101"/>
      <c r="E26" s="101"/>
      <c r="F26" s="101"/>
      <c r="G26" s="101"/>
      <c r="H26" s="101"/>
      <c r="I26" s="101"/>
      <c r="J26" s="101"/>
    </row>
    <row r="27" spans="1:10" s="100" customFormat="1" ht="13.5" customHeight="1">
      <c r="A27" s="101"/>
      <c r="B27" s="146" t="s">
        <v>471</v>
      </c>
      <c r="C27" s="101"/>
      <c r="D27" s="101"/>
      <c r="E27" s="101"/>
      <c r="F27" s="101"/>
      <c r="G27" s="101"/>
      <c r="H27" s="101"/>
      <c r="I27" s="101"/>
      <c r="J27" s="101"/>
    </row>
    <row r="28" spans="1:10" s="97" customFormat="1" ht="13.5" customHeight="1">
      <c r="A28" s="153" t="s">
        <v>409</v>
      </c>
      <c r="B28" s="146" t="s">
        <v>459</v>
      </c>
      <c r="C28" s="88"/>
      <c r="D28" s="88"/>
      <c r="E28" s="88"/>
      <c r="F28" s="88"/>
      <c r="G28" s="88"/>
      <c r="H28" s="88"/>
      <c r="I28" s="88"/>
      <c r="J28" s="88"/>
    </row>
    <row r="29" spans="1:10" s="97" customFormat="1" ht="13.5" customHeight="1">
      <c r="A29" s="88"/>
      <c r="B29" s="146" t="s">
        <v>415</v>
      </c>
      <c r="C29" s="88"/>
      <c r="D29" s="88"/>
      <c r="E29" s="88"/>
      <c r="F29" s="88"/>
      <c r="G29" s="88"/>
      <c r="H29" s="88"/>
      <c r="I29" s="88"/>
      <c r="J29" s="88"/>
    </row>
    <row r="30" spans="1:10" s="97" customFormat="1" ht="13.5" customHeight="1">
      <c r="A30" s="88"/>
      <c r="B30" s="152" t="s">
        <v>477</v>
      </c>
      <c r="C30" s="88"/>
      <c r="D30" s="88"/>
      <c r="E30" s="88"/>
      <c r="F30" s="88"/>
      <c r="G30" s="88"/>
      <c r="H30" s="88"/>
      <c r="I30" s="88"/>
      <c r="J30" s="88"/>
    </row>
    <row r="31" spans="1:10" s="97" customFormat="1" ht="13.5" customHeight="1">
      <c r="A31" s="88"/>
      <c r="B31" s="146" t="s">
        <v>419</v>
      </c>
      <c r="C31" s="88"/>
      <c r="D31" s="88"/>
      <c r="E31" s="88"/>
      <c r="F31" s="88"/>
      <c r="G31" s="88"/>
      <c r="H31" s="88"/>
      <c r="I31" s="88"/>
      <c r="J31" s="88"/>
    </row>
    <row r="32" spans="1:10" s="97" customFormat="1" ht="13.5" customHeight="1">
      <c r="A32" s="88"/>
      <c r="B32" s="146" t="s">
        <v>393</v>
      </c>
      <c r="C32" s="88"/>
      <c r="D32" s="88"/>
      <c r="E32" s="88"/>
      <c r="F32" s="88"/>
      <c r="G32" s="88"/>
      <c r="H32" s="88"/>
      <c r="I32" s="88"/>
      <c r="J32" s="88"/>
    </row>
    <row r="33" spans="1:10" s="97" customFormat="1" ht="13.5" customHeight="1">
      <c r="A33" s="88"/>
      <c r="B33" s="146" t="s">
        <v>394</v>
      </c>
      <c r="C33" s="88"/>
      <c r="D33" s="88"/>
      <c r="E33" s="88"/>
      <c r="F33" s="88"/>
      <c r="G33" s="88"/>
      <c r="H33" s="88"/>
      <c r="I33" s="88"/>
      <c r="J33" s="88"/>
    </row>
    <row r="34" spans="1:10" s="97" customFormat="1" ht="13.5" customHeight="1">
      <c r="A34" s="88"/>
      <c r="B34" s="99" t="s">
        <v>414</v>
      </c>
      <c r="C34" s="88"/>
      <c r="D34" s="88"/>
      <c r="E34" s="88"/>
      <c r="F34" s="88"/>
      <c r="G34" s="88"/>
      <c r="H34" s="88"/>
      <c r="I34" s="88"/>
      <c r="J34" s="88"/>
    </row>
    <row r="35" spans="1:10" s="97" customFormat="1" ht="13.5" customHeight="1">
      <c r="A35" s="153"/>
      <c r="B35" s="293" t="s">
        <v>478</v>
      </c>
      <c r="C35" s="293"/>
      <c r="D35" s="293"/>
      <c r="E35" s="293"/>
      <c r="F35" s="293"/>
      <c r="G35" s="293"/>
      <c r="H35" s="293"/>
      <c r="I35" s="88"/>
      <c r="J35" s="88"/>
    </row>
    <row r="36" spans="1:10" s="102" customFormat="1" ht="13.5" customHeight="1">
      <c r="B36" s="293" t="s">
        <v>479</v>
      </c>
      <c r="C36" s="293"/>
      <c r="D36" s="293"/>
      <c r="E36" s="293"/>
      <c r="F36" s="293"/>
      <c r="G36" s="293"/>
      <c r="H36" s="293"/>
      <c r="I36" s="296"/>
      <c r="J36" s="99"/>
    </row>
    <row r="37" spans="1:10" s="102" customFormat="1" ht="13.5" customHeight="1">
      <c r="A37" s="153" t="s">
        <v>410</v>
      </c>
      <c r="B37" s="99" t="s">
        <v>420</v>
      </c>
      <c r="C37" s="99"/>
      <c r="D37" s="99"/>
      <c r="E37" s="99"/>
      <c r="F37" s="99"/>
      <c r="G37" s="99"/>
      <c r="H37" s="99"/>
      <c r="I37" s="99"/>
      <c r="J37" s="99"/>
    </row>
    <row r="38" spans="1:10" s="102" customFormat="1" ht="13.15" customHeight="1">
      <c r="A38" s="153" t="s">
        <v>411</v>
      </c>
      <c r="B38" s="99" t="s">
        <v>416</v>
      </c>
      <c r="C38" s="92"/>
      <c r="D38" s="92"/>
      <c r="E38" s="92"/>
      <c r="F38" s="92"/>
      <c r="G38" s="92"/>
      <c r="H38" s="92"/>
      <c r="I38" s="92"/>
      <c r="J38" s="99"/>
    </row>
    <row r="39" spans="1:10" s="102" customFormat="1" ht="13.15" customHeight="1">
      <c r="A39" s="99"/>
      <c r="B39" s="294" t="s">
        <v>472</v>
      </c>
      <c r="C39" s="293"/>
      <c r="D39" s="293"/>
      <c r="E39" s="293"/>
      <c r="F39" s="293"/>
      <c r="G39" s="293"/>
      <c r="H39" s="293"/>
      <c r="I39" s="293"/>
      <c r="J39" s="88"/>
    </row>
    <row r="40" spans="1:10" s="102" customFormat="1" ht="13.15" customHeight="1">
      <c r="B40" s="294" t="s">
        <v>480</v>
      </c>
      <c r="C40" s="295"/>
      <c r="D40" s="295"/>
      <c r="E40" s="295"/>
      <c r="F40" s="295"/>
      <c r="G40" s="295"/>
      <c r="H40" s="295"/>
      <c r="I40" s="295"/>
      <c r="J40" s="89"/>
    </row>
    <row r="41" spans="1:10" s="102" customFormat="1" ht="13.15" customHeight="1">
      <c r="B41" s="293" t="s">
        <v>473</v>
      </c>
      <c r="C41" s="295"/>
      <c r="D41" s="295"/>
      <c r="E41" s="295"/>
      <c r="F41" s="295"/>
      <c r="G41" s="295"/>
      <c r="H41" s="295"/>
      <c r="I41" s="295"/>
      <c r="J41" s="89"/>
    </row>
    <row r="42" spans="1:10" s="102" customFormat="1" ht="13.15" customHeight="1">
      <c r="A42" s="153" t="s">
        <v>412</v>
      </c>
      <c r="B42" s="156" t="s">
        <v>417</v>
      </c>
      <c r="C42" s="89"/>
      <c r="D42" s="89"/>
      <c r="E42" s="89"/>
      <c r="F42" s="89"/>
      <c r="G42" s="89"/>
      <c r="H42" s="89"/>
      <c r="I42" s="89"/>
      <c r="J42" s="89"/>
    </row>
    <row r="43" spans="1:10" s="102" customFormat="1" ht="13.15" customHeight="1">
      <c r="A43" s="153" t="s">
        <v>413</v>
      </c>
      <c r="B43" s="98" t="s">
        <v>418</v>
      </c>
      <c r="C43" s="92"/>
      <c r="D43" s="92"/>
      <c r="E43" s="92"/>
      <c r="F43" s="92"/>
      <c r="G43" s="92"/>
      <c r="H43" s="92"/>
      <c r="I43" s="92"/>
      <c r="J43" s="99"/>
    </row>
    <row r="44" spans="1:10" s="100" customFormat="1" ht="13.15" customHeight="1">
      <c r="B44" s="146" t="s">
        <v>395</v>
      </c>
      <c r="C44" s="146"/>
      <c r="D44" s="146"/>
      <c r="E44" s="146"/>
      <c r="F44" s="101"/>
      <c r="G44" s="101"/>
      <c r="H44" s="101"/>
      <c r="I44" s="101"/>
      <c r="J44" s="101"/>
    </row>
    <row r="45" spans="1:10" s="100" customFormat="1" ht="13.15" customHeight="1">
      <c r="B45" s="146" t="s">
        <v>460</v>
      </c>
      <c r="C45" s="146"/>
      <c r="D45" s="146"/>
      <c r="E45" s="146"/>
      <c r="F45" s="101"/>
      <c r="G45" s="101"/>
      <c r="H45" s="101"/>
      <c r="I45" s="101"/>
      <c r="J45" s="101"/>
    </row>
    <row r="46" spans="1:10" s="100" customFormat="1" ht="13.15" customHeight="1">
      <c r="A46" s="153"/>
      <c r="B46" s="146"/>
      <c r="C46" s="146" t="s">
        <v>474</v>
      </c>
      <c r="D46" s="146"/>
      <c r="E46" s="146"/>
      <c r="F46" s="101"/>
      <c r="G46" s="101"/>
      <c r="H46" s="101"/>
      <c r="I46" s="101"/>
      <c r="J46" s="101"/>
    </row>
    <row r="47" spans="1:10" s="100" customFormat="1" ht="13.15" customHeight="1">
      <c r="A47" s="101"/>
      <c r="B47" s="146" t="s">
        <v>461</v>
      </c>
      <c r="C47" s="146"/>
      <c r="D47" s="146"/>
      <c r="E47" s="146"/>
      <c r="F47" s="101"/>
      <c r="G47" s="101"/>
      <c r="H47" s="101"/>
      <c r="I47" s="101"/>
      <c r="J47" s="101"/>
    </row>
    <row r="48" spans="1:10" ht="13.15" customHeight="1">
      <c r="A48" s="153"/>
      <c r="B48" s="146" t="s">
        <v>455</v>
      </c>
      <c r="C48" s="146"/>
      <c r="D48" s="146"/>
      <c r="E48" s="146"/>
      <c r="F48" s="146"/>
      <c r="G48" s="146"/>
      <c r="H48" s="146"/>
      <c r="I48" s="146"/>
      <c r="J48" s="146"/>
    </row>
    <row r="49" spans="1:10" ht="13.15" customHeight="1">
      <c r="A49" s="146"/>
      <c r="B49" s="146" t="s">
        <v>462</v>
      </c>
      <c r="C49" s="146"/>
      <c r="D49" s="146"/>
      <c r="E49" s="146"/>
      <c r="F49" s="146"/>
      <c r="G49" s="146"/>
      <c r="H49" s="146"/>
      <c r="I49" s="146"/>
      <c r="J49" s="146"/>
    </row>
    <row r="50" spans="1:10" ht="13.15" customHeight="1">
      <c r="A50" s="146"/>
      <c r="B50" s="146"/>
      <c r="C50" s="146" t="s">
        <v>475</v>
      </c>
      <c r="D50" s="146"/>
      <c r="E50" s="146"/>
      <c r="F50" s="146"/>
      <c r="G50" s="146"/>
      <c r="H50" s="146"/>
      <c r="I50" s="146"/>
      <c r="J50" s="146"/>
    </row>
    <row r="51" spans="1:10" ht="13.15" customHeight="1">
      <c r="A51" s="146"/>
      <c r="B51" s="146"/>
      <c r="C51" s="146" t="s">
        <v>476</v>
      </c>
      <c r="D51" s="146"/>
      <c r="E51" s="146"/>
      <c r="F51" s="146"/>
      <c r="G51" s="146"/>
      <c r="H51" s="146"/>
      <c r="I51" s="146"/>
      <c r="J51" s="146"/>
    </row>
    <row r="52" spans="1:10" ht="13.15" customHeight="1">
      <c r="A52" s="153"/>
      <c r="B52" s="146" t="s">
        <v>457</v>
      </c>
      <c r="C52" s="146"/>
      <c r="D52" s="146"/>
      <c r="E52" s="146"/>
      <c r="F52" s="146"/>
      <c r="G52" s="146"/>
      <c r="H52" s="146"/>
      <c r="I52" s="146"/>
      <c r="J52" s="146"/>
    </row>
    <row r="53" spans="1:10">
      <c r="B53" s="152" t="s">
        <v>458</v>
      </c>
    </row>
    <row r="54" spans="1:10">
      <c r="I54" s="169" t="s">
        <v>436</v>
      </c>
    </row>
  </sheetData>
  <sheetProtection selectLockedCells="1" selectUnlockedCells="1"/>
  <mergeCells count="1">
    <mergeCell ref="A2:H2"/>
  </mergeCells>
  <phoneticPr fontId="2"/>
  <printOptions horizontalCentered="1" verticalCentered="1"/>
  <pageMargins left="0.47244094488188981" right="0.47244094488188981"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B2" sqref="B2"/>
    </sheetView>
  </sheetViews>
  <sheetFormatPr defaultRowHeight="12"/>
  <cols>
    <col min="1" max="1" width="33.42578125" customWidth="1"/>
    <col min="2" max="2" width="33" customWidth="1"/>
    <col min="3" max="3" width="20.85546875" bestFit="1" customWidth="1"/>
  </cols>
  <sheetData>
    <row r="1" spans="1:3" ht="19.899999999999999" customHeight="1">
      <c r="A1" s="2" t="s">
        <v>443</v>
      </c>
      <c r="B1" s="195" t="s">
        <v>277</v>
      </c>
      <c r="C1" s="90"/>
    </row>
    <row r="2" spans="1:3" s="7" customFormat="1" ht="20.100000000000001" customHeight="1">
      <c r="A2" s="85" t="s">
        <v>256</v>
      </c>
      <c r="B2" s="86"/>
      <c r="C2" s="93" t="s">
        <v>334</v>
      </c>
    </row>
    <row r="3" spans="1:3" s="7" customFormat="1" ht="20.100000000000001" customHeight="1">
      <c r="A3" s="85" t="s">
        <v>271</v>
      </c>
      <c r="B3" s="86"/>
      <c r="C3" s="93"/>
    </row>
    <row r="4" spans="1:3" s="7" customFormat="1" ht="20.100000000000001" customHeight="1">
      <c r="A4" s="85" t="s">
        <v>307</v>
      </c>
      <c r="B4" s="86"/>
      <c r="C4" s="93"/>
    </row>
    <row r="5" spans="1:3" s="7" customFormat="1" ht="20.100000000000001" customHeight="1">
      <c r="A5" s="85" t="s">
        <v>268</v>
      </c>
      <c r="B5" s="86"/>
      <c r="C5" s="93"/>
    </row>
    <row r="6" spans="1:3" s="7" customFormat="1" ht="20.100000000000001" customHeight="1">
      <c r="A6" s="85" t="s">
        <v>267</v>
      </c>
      <c r="B6" s="86"/>
      <c r="C6" s="93"/>
    </row>
    <row r="7" spans="1:3" s="7" customFormat="1" ht="20.100000000000001" customHeight="1">
      <c r="A7" s="85" t="s">
        <v>269</v>
      </c>
      <c r="B7" s="86"/>
      <c r="C7" s="93"/>
    </row>
    <row r="8" spans="1:3" s="7" customFormat="1" ht="20.100000000000001" customHeight="1">
      <c r="A8" s="85" t="s">
        <v>270</v>
      </c>
      <c r="B8" s="86"/>
      <c r="C8" s="93"/>
    </row>
    <row r="9" spans="1:3" s="7" customFormat="1" ht="20.100000000000001" customHeight="1">
      <c r="A9" s="85" t="s">
        <v>358</v>
      </c>
      <c r="B9" s="86"/>
      <c r="C9" s="93"/>
    </row>
  </sheetData>
  <phoneticPr fontId="2"/>
  <dataValidations count="3">
    <dataValidation type="list" allowBlank="1" showInputMessage="1" showErrorMessage="1" sqref="B2">
      <formula1>学校名</formula1>
    </dataValidation>
    <dataValidation imeMode="off" allowBlank="1" showInputMessage="1" showErrorMessage="1" sqref="B6"/>
    <dataValidation imeMode="hiragana" allowBlank="1" showInputMessage="1" showErrorMessage="1" sqref="B3:B5 B7:B9"/>
  </dataValidations>
  <pageMargins left="0.75" right="0.75" top="1" bottom="1"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I53"/>
  <sheetViews>
    <sheetView showZeros="0" view="pageBreakPreview" zoomScale="85" zoomScaleNormal="100" zoomScaleSheetLayoutView="85" workbookViewId="0">
      <pane xSplit="1" ySplit="3" topLeftCell="B4" activePane="bottomRight" state="frozen"/>
      <selection pane="topRight" activeCell="B1" sqref="B1"/>
      <selection pane="bottomLeft" activeCell="A4" sqref="A4"/>
      <selection pane="bottomRight" activeCell="C4" sqref="C4"/>
    </sheetView>
  </sheetViews>
  <sheetFormatPr defaultColWidth="8.85546875" defaultRowHeight="12"/>
  <cols>
    <col min="1" max="1" width="4.85546875" style="1" customWidth="1"/>
    <col min="2" max="2" width="4.85546875" style="2" customWidth="1"/>
    <col min="3" max="3" width="9.140625" style="3" customWidth="1"/>
    <col min="4" max="4" width="13.42578125" style="4" customWidth="1"/>
    <col min="5" max="6" width="12" style="1" customWidth="1"/>
    <col min="7" max="7" width="4.28515625" style="5" customWidth="1"/>
    <col min="8" max="8" width="3.28515625" style="1" customWidth="1"/>
    <col min="9" max="9" width="5.42578125" style="1" customWidth="1"/>
    <col min="10" max="10" width="11.5703125" style="1" customWidth="1"/>
    <col min="11" max="11" width="9.42578125" style="1" customWidth="1"/>
    <col min="12" max="12" width="11.5703125" style="1" customWidth="1"/>
    <col min="13" max="13" width="9.42578125" style="1" customWidth="1"/>
    <col min="14" max="15" width="7.140625" style="5" customWidth="1"/>
    <col min="16" max="16" width="11.5703125" style="1" customWidth="1"/>
    <col min="17" max="17" width="9.42578125" style="5" customWidth="1"/>
    <col min="18" max="18" width="11.5703125" style="1" customWidth="1"/>
    <col min="19" max="19" width="9.42578125" style="1" customWidth="1"/>
    <col min="20" max="20" width="12.85546875" style="5" customWidth="1"/>
    <col min="21" max="21" width="7.7109375" style="1" customWidth="1"/>
    <col min="22" max="22" width="12" style="1" customWidth="1"/>
    <col min="23" max="24" width="10" style="1" customWidth="1"/>
    <col min="25" max="25" width="27.42578125" style="1" customWidth="1"/>
    <col min="26" max="26" width="7.5703125" style="1" customWidth="1"/>
    <col min="27" max="28" width="10" style="1" customWidth="1"/>
    <col min="29" max="29" width="27.42578125" style="1" customWidth="1"/>
    <col min="30" max="30" width="7.5703125" style="1" customWidth="1"/>
    <col min="31" max="31" width="5.85546875" style="1" customWidth="1"/>
    <col min="32" max="33" width="7.7109375" style="1" bestFit="1" customWidth="1"/>
    <col min="34" max="34" width="13.7109375" style="55" bestFit="1" customWidth="1"/>
    <col min="35" max="35" width="7.7109375" style="55" bestFit="1" customWidth="1"/>
    <col min="36" max="36" width="14.140625" style="1" bestFit="1" customWidth="1"/>
    <col min="37" max="16384" width="8.85546875" style="1"/>
  </cols>
  <sheetData>
    <row r="1" spans="1:35" ht="21" customHeight="1">
      <c r="A1" s="299">
        <f>基本情報!B2</f>
        <v>0</v>
      </c>
      <c r="B1" s="299"/>
      <c r="C1" s="299"/>
      <c r="D1" s="66" t="s">
        <v>18</v>
      </c>
      <c r="E1" s="67" t="s">
        <v>421</v>
      </c>
      <c r="F1" s="298" t="str">
        <f>IF(基本情報!B5="","",基本情報!B5)</f>
        <v/>
      </c>
      <c r="G1" s="298"/>
      <c r="I1" s="67" t="s">
        <v>422</v>
      </c>
      <c r="J1" s="298" t="str">
        <f>IF(基本情報!B7="","",基本情報!B7)</f>
        <v/>
      </c>
      <c r="K1" s="298"/>
      <c r="N1" s="172">
        <f>COUNTA(N4:N53)</f>
        <v>0</v>
      </c>
      <c r="O1" s="172">
        <f>COUNTA(O4:O53)</f>
        <v>0</v>
      </c>
      <c r="P1" s="67" t="s">
        <v>424</v>
      </c>
      <c r="Q1" s="300" t="str">
        <f>IF(基本情報!B8="","",基本情報!B8)</f>
        <v/>
      </c>
      <c r="R1" s="300"/>
      <c r="S1" s="158"/>
      <c r="T1" s="157" t="s">
        <v>423</v>
      </c>
      <c r="U1" s="298" t="str">
        <f>IF(基本情報!B9="","",基本情報!B9)</f>
        <v/>
      </c>
      <c r="V1" s="298"/>
      <c r="X1" s="7" t="s">
        <v>425</v>
      </c>
      <c r="AB1" s="7" t="s">
        <v>425</v>
      </c>
    </row>
    <row r="2" spans="1:35" ht="22.5" customHeight="1">
      <c r="A2" s="270" t="s">
        <v>0</v>
      </c>
      <c r="B2" s="113" t="s">
        <v>1</v>
      </c>
      <c r="C2" s="72" t="s">
        <v>2</v>
      </c>
      <c r="D2" s="71" t="s">
        <v>3</v>
      </c>
      <c r="E2" s="71" t="s">
        <v>4</v>
      </c>
      <c r="F2" s="71" t="s">
        <v>314</v>
      </c>
      <c r="G2" s="71" t="s">
        <v>5</v>
      </c>
      <c r="H2" s="73" t="s">
        <v>6</v>
      </c>
      <c r="I2" s="74" t="s">
        <v>275</v>
      </c>
      <c r="J2" s="75" t="s">
        <v>7</v>
      </c>
      <c r="K2" s="76" t="s">
        <v>362</v>
      </c>
      <c r="L2" s="77" t="s">
        <v>8</v>
      </c>
      <c r="M2" s="78" t="s">
        <v>362</v>
      </c>
      <c r="N2" s="79" t="s">
        <v>9</v>
      </c>
      <c r="O2" s="71" t="s">
        <v>378</v>
      </c>
      <c r="P2" s="285" t="s">
        <v>397</v>
      </c>
      <c r="Q2" s="96" t="s">
        <v>361</v>
      </c>
      <c r="R2" s="286" t="s">
        <v>398</v>
      </c>
      <c r="S2" s="287" t="s">
        <v>361</v>
      </c>
      <c r="T2" s="107" t="s">
        <v>14</v>
      </c>
      <c r="U2" s="167" t="s">
        <v>431</v>
      </c>
      <c r="W2" s="285" t="s">
        <v>397</v>
      </c>
      <c r="X2" s="116" t="s">
        <v>369</v>
      </c>
      <c r="Y2" s="291" t="s">
        <v>360</v>
      </c>
      <c r="Z2" s="292" t="s">
        <v>364</v>
      </c>
      <c r="AA2" s="286" t="s">
        <v>398</v>
      </c>
      <c r="AB2" s="288" t="s">
        <v>369</v>
      </c>
      <c r="AC2" s="289" t="s">
        <v>360</v>
      </c>
      <c r="AD2" s="290" t="s">
        <v>364</v>
      </c>
      <c r="AE2" s="114"/>
      <c r="AF2" s="104" t="s">
        <v>10</v>
      </c>
      <c r="AG2" s="103" t="s">
        <v>399</v>
      </c>
      <c r="AH2" s="1"/>
      <c r="AI2" s="1"/>
    </row>
    <row r="3" spans="1:35" ht="17.25" customHeight="1">
      <c r="A3" s="258" t="s">
        <v>16</v>
      </c>
      <c r="B3" s="109"/>
      <c r="C3" s="225" t="s">
        <v>20</v>
      </c>
      <c r="D3" s="226" t="s">
        <v>278</v>
      </c>
      <c r="E3" s="227" t="s">
        <v>377</v>
      </c>
      <c r="F3" s="228">
        <v>35190</v>
      </c>
      <c r="G3" s="229">
        <v>5</v>
      </c>
      <c r="H3" s="229" t="s">
        <v>13</v>
      </c>
      <c r="I3" s="230" t="s">
        <v>295</v>
      </c>
      <c r="J3" s="231" t="s">
        <v>242</v>
      </c>
      <c r="K3" s="232">
        <v>1089</v>
      </c>
      <c r="L3" s="233"/>
      <c r="M3" s="232"/>
      <c r="N3" s="252" t="s">
        <v>258</v>
      </c>
      <c r="O3" s="252" t="s">
        <v>258</v>
      </c>
      <c r="P3" s="253" t="s">
        <v>347</v>
      </c>
      <c r="Q3" s="232">
        <v>90010</v>
      </c>
      <c r="R3" s="253" t="s">
        <v>322</v>
      </c>
      <c r="S3" s="232">
        <v>456</v>
      </c>
      <c r="T3" s="254" t="s">
        <v>463</v>
      </c>
      <c r="U3" s="255"/>
      <c r="V3" s="235"/>
      <c r="W3" s="263" t="str">
        <f>IF(P3="","",P3)</f>
        <v>3000mSC</v>
      </c>
      <c r="X3" s="264">
        <f>IF(P3="","",Q3)</f>
        <v>90010</v>
      </c>
      <c r="Y3" s="256" t="s">
        <v>365</v>
      </c>
      <c r="Z3" s="257" t="s">
        <v>368</v>
      </c>
      <c r="AA3" s="263" t="str">
        <f t="shared" ref="AA3" si="0">IF(R3="","",R3)</f>
        <v>棒高跳</v>
      </c>
      <c r="AB3" s="264">
        <f t="shared" ref="AB3" si="1">IF(R3="","",S3)</f>
        <v>456</v>
      </c>
      <c r="AC3" s="256" t="s">
        <v>466</v>
      </c>
      <c r="AD3" s="257" t="s">
        <v>368</v>
      </c>
      <c r="AF3" s="106" t="s">
        <v>279</v>
      </c>
      <c r="AG3" s="119" t="s">
        <v>279</v>
      </c>
      <c r="AH3" s="120" t="s">
        <v>383</v>
      </c>
      <c r="AI3" s="1"/>
    </row>
    <row r="4" spans="1:35" ht="18" customHeight="1">
      <c r="A4" s="271" t="str">
        <f>IF(D4="","",1)</f>
        <v/>
      </c>
      <c r="B4" s="110"/>
      <c r="C4" s="80"/>
      <c r="D4" s="65"/>
      <c r="E4" s="65"/>
      <c r="F4" s="94"/>
      <c r="G4" s="159"/>
      <c r="H4" s="160"/>
      <c r="I4" s="81"/>
      <c r="J4" s="82"/>
      <c r="K4" s="269"/>
      <c r="L4" s="82"/>
      <c r="M4" s="269"/>
      <c r="N4" s="83"/>
      <c r="O4" s="80"/>
      <c r="P4" s="95"/>
      <c r="Q4" s="267"/>
      <c r="R4" s="170"/>
      <c r="S4" s="268"/>
      <c r="T4" s="224"/>
      <c r="U4" s="221" t="str">
        <f>IF(COUNTA(J4,L4,P4,R4)&gt;2,"種目数超過","")</f>
        <v/>
      </c>
      <c r="W4" s="265" t="str">
        <f>IF(P4="","",P4)</f>
        <v/>
      </c>
      <c r="X4" s="266" t="str">
        <f>IF(P4="","",Q4)</f>
        <v/>
      </c>
      <c r="Y4" s="242"/>
      <c r="Z4" s="248" t="s">
        <v>380</v>
      </c>
      <c r="AA4" s="265" t="str">
        <f>IF(R4="","",R4)</f>
        <v/>
      </c>
      <c r="AB4" s="266" t="str">
        <f>IF(R4="","",S4)</f>
        <v/>
      </c>
      <c r="AC4" s="242"/>
      <c r="AD4" s="251" t="s">
        <v>380</v>
      </c>
      <c r="AF4" s="58" t="s">
        <v>282</v>
      </c>
      <c r="AG4" s="121" t="s">
        <v>384</v>
      </c>
      <c r="AH4" s="122" t="s">
        <v>400</v>
      </c>
      <c r="AI4" s="1"/>
    </row>
    <row r="5" spans="1:35" ht="18" customHeight="1">
      <c r="A5" s="271" t="str">
        <f>IF(D5="","",A4+1)</f>
        <v/>
      </c>
      <c r="B5" s="111"/>
      <c r="C5" s="80"/>
      <c r="D5" s="65"/>
      <c r="E5" s="65"/>
      <c r="F5" s="94"/>
      <c r="G5" s="159"/>
      <c r="H5" s="160"/>
      <c r="I5" s="81"/>
      <c r="J5" s="82"/>
      <c r="K5" s="269"/>
      <c r="L5" s="82"/>
      <c r="M5" s="269"/>
      <c r="N5" s="83"/>
      <c r="O5" s="80"/>
      <c r="P5" s="95"/>
      <c r="Q5" s="267"/>
      <c r="R5" s="161"/>
      <c r="S5" s="267"/>
      <c r="T5" s="84"/>
      <c r="U5" s="221" t="str">
        <f>IF(COUNTA(J5,L5,P5,R5)&gt;2,"種目数超過","")</f>
        <v/>
      </c>
      <c r="W5" s="265" t="str">
        <f t="shared" ref="W5:W53" si="2">IF(P5="","",P5)</f>
        <v/>
      </c>
      <c r="X5" s="266" t="str">
        <f t="shared" ref="X5:X53" si="3">IF(P5="","",Q5)</f>
        <v/>
      </c>
      <c r="Y5" s="244"/>
      <c r="Z5" s="248" t="s">
        <v>380</v>
      </c>
      <c r="AA5" s="265" t="str">
        <f t="shared" ref="AA5:AA53" si="4">IF(R5="","",R5)</f>
        <v/>
      </c>
      <c r="AB5" s="266" t="str">
        <f t="shared" ref="AB5:AB53" si="5">IF(R5="","",S5)</f>
        <v/>
      </c>
      <c r="AC5" s="244"/>
      <c r="AD5" s="243" t="s">
        <v>381</v>
      </c>
      <c r="AF5" s="59" t="s">
        <v>283</v>
      </c>
      <c r="AG5" s="123" t="s">
        <v>385</v>
      </c>
      <c r="AH5" s="124" t="s">
        <v>401</v>
      </c>
      <c r="AI5" s="1"/>
    </row>
    <row r="6" spans="1:35" ht="18" customHeight="1">
      <c r="A6" s="272" t="str">
        <f t="shared" ref="A6:A53" si="6">IF(D6="","",A5+1)</f>
        <v/>
      </c>
      <c r="B6" s="110"/>
      <c r="C6" s="80"/>
      <c r="D6" s="65"/>
      <c r="E6" s="65"/>
      <c r="F6" s="94"/>
      <c r="G6" s="159"/>
      <c r="H6" s="160"/>
      <c r="I6" s="81"/>
      <c r="J6" s="82"/>
      <c r="K6" s="269"/>
      <c r="L6" s="82"/>
      <c r="M6" s="269"/>
      <c r="N6" s="83"/>
      <c r="O6" s="80"/>
      <c r="P6" s="95"/>
      <c r="Q6" s="267"/>
      <c r="R6" s="161"/>
      <c r="S6" s="267"/>
      <c r="T6" s="84"/>
      <c r="U6" s="221" t="str">
        <f>IF(COUNTA(J6,L6,P6,R6)&gt;2,"種目数超過","")</f>
        <v/>
      </c>
      <c r="W6" s="265" t="str">
        <f t="shared" si="2"/>
        <v/>
      </c>
      <c r="X6" s="266" t="str">
        <f t="shared" si="3"/>
        <v/>
      </c>
      <c r="Y6" s="244"/>
      <c r="Z6" s="248" t="s">
        <v>380</v>
      </c>
      <c r="AA6" s="265" t="str">
        <f t="shared" si="4"/>
        <v/>
      </c>
      <c r="AB6" s="266" t="str">
        <f t="shared" si="5"/>
        <v/>
      </c>
      <c r="AC6" s="244"/>
      <c r="AD6" s="243" t="s">
        <v>381</v>
      </c>
      <c r="AF6" s="59" t="s">
        <v>285</v>
      </c>
      <c r="AG6" s="125" t="s">
        <v>322</v>
      </c>
      <c r="AH6" s="126" t="s">
        <v>402</v>
      </c>
      <c r="AI6" s="1"/>
    </row>
    <row r="7" spans="1:35" ht="18" customHeight="1">
      <c r="A7" s="272" t="str">
        <f t="shared" si="6"/>
        <v/>
      </c>
      <c r="B7" s="111"/>
      <c r="C7" s="80"/>
      <c r="D7" s="65"/>
      <c r="E7" s="65"/>
      <c r="F7" s="94"/>
      <c r="G7" s="159"/>
      <c r="H7" s="160"/>
      <c r="I7" s="81"/>
      <c r="J7" s="82"/>
      <c r="K7" s="269"/>
      <c r="L7" s="82"/>
      <c r="M7" s="269"/>
      <c r="N7" s="83"/>
      <c r="O7" s="80"/>
      <c r="P7" s="95"/>
      <c r="Q7" s="267"/>
      <c r="R7" s="161"/>
      <c r="S7" s="267"/>
      <c r="T7" s="84"/>
      <c r="U7" s="221" t="str">
        <f>IF(COUNTA(J7,L7,P7,R7)&gt;2,"種目数超過","")</f>
        <v/>
      </c>
      <c r="W7" s="265" t="str">
        <f t="shared" si="2"/>
        <v/>
      </c>
      <c r="X7" s="266" t="str">
        <f t="shared" si="3"/>
        <v/>
      </c>
      <c r="Y7" s="244"/>
      <c r="Z7" s="248" t="s">
        <v>380</v>
      </c>
      <c r="AA7" s="265" t="str">
        <f t="shared" si="4"/>
        <v/>
      </c>
      <c r="AB7" s="266" t="str">
        <f t="shared" si="5"/>
        <v/>
      </c>
      <c r="AC7" s="244"/>
      <c r="AD7" s="243" t="s">
        <v>381</v>
      </c>
      <c r="AF7" s="59" t="s">
        <v>284</v>
      </c>
      <c r="AG7" s="57"/>
      <c r="AH7" s="1"/>
      <c r="AI7" s="1"/>
    </row>
    <row r="8" spans="1:35" ht="18" customHeight="1">
      <c r="A8" s="272" t="str">
        <f t="shared" si="6"/>
        <v/>
      </c>
      <c r="B8" s="110"/>
      <c r="C8" s="80"/>
      <c r="D8" s="65"/>
      <c r="E8" s="65"/>
      <c r="F8" s="94"/>
      <c r="G8" s="159"/>
      <c r="H8" s="160"/>
      <c r="I8" s="81"/>
      <c r="J8" s="82"/>
      <c r="K8" s="269"/>
      <c r="L8" s="82"/>
      <c r="M8" s="269"/>
      <c r="N8" s="83"/>
      <c r="O8" s="80"/>
      <c r="P8" s="95"/>
      <c r="Q8" s="267"/>
      <c r="R8" s="161"/>
      <c r="S8" s="267"/>
      <c r="T8" s="84"/>
      <c r="U8" s="221" t="str">
        <f>IF(COUNTA(J8,L8,P8,R8)&gt;2,"種目数超過","")</f>
        <v/>
      </c>
      <c r="W8" s="265" t="str">
        <f t="shared" si="2"/>
        <v/>
      </c>
      <c r="X8" s="266" t="str">
        <f t="shared" si="3"/>
        <v/>
      </c>
      <c r="Y8" s="244"/>
      <c r="Z8" s="248" t="s">
        <v>380</v>
      </c>
      <c r="AA8" s="265" t="str">
        <f t="shared" si="4"/>
        <v/>
      </c>
      <c r="AB8" s="266" t="str">
        <f t="shared" si="5"/>
        <v/>
      </c>
      <c r="AC8" s="244"/>
      <c r="AD8" s="243" t="s">
        <v>381</v>
      </c>
      <c r="AF8" s="59" t="s">
        <v>287</v>
      </c>
      <c r="AG8" s="57"/>
      <c r="AH8" s="1"/>
      <c r="AI8" s="1"/>
    </row>
    <row r="9" spans="1:35" ht="18" customHeight="1">
      <c r="A9" s="272" t="str">
        <f t="shared" si="6"/>
        <v/>
      </c>
      <c r="B9" s="111"/>
      <c r="C9" s="80"/>
      <c r="D9" s="65"/>
      <c r="E9" s="65"/>
      <c r="F9" s="94"/>
      <c r="G9" s="159"/>
      <c r="H9" s="160"/>
      <c r="I9" s="81"/>
      <c r="J9" s="82"/>
      <c r="K9" s="269"/>
      <c r="L9" s="82"/>
      <c r="M9" s="269"/>
      <c r="N9" s="83"/>
      <c r="O9" s="80"/>
      <c r="P9" s="95"/>
      <c r="Q9" s="267"/>
      <c r="R9" s="161"/>
      <c r="S9" s="267"/>
      <c r="T9" s="84"/>
      <c r="U9" s="221" t="str">
        <f t="shared" ref="U9:U53" si="7">IF(COUNTA(J9,L9,P9,R9)&gt;2,"種目数超過","")</f>
        <v/>
      </c>
      <c r="W9" s="265" t="str">
        <f t="shared" si="2"/>
        <v/>
      </c>
      <c r="X9" s="266" t="str">
        <f t="shared" si="3"/>
        <v/>
      </c>
      <c r="Y9" s="244"/>
      <c r="Z9" s="248" t="s">
        <v>380</v>
      </c>
      <c r="AA9" s="265" t="str">
        <f t="shared" si="4"/>
        <v/>
      </c>
      <c r="AB9" s="266" t="str">
        <f t="shared" si="5"/>
        <v/>
      </c>
      <c r="AC9" s="244"/>
      <c r="AD9" s="243" t="s">
        <v>451</v>
      </c>
      <c r="AF9" s="59" t="s">
        <v>291</v>
      </c>
      <c r="AG9" s="55"/>
      <c r="AH9" s="1"/>
      <c r="AI9" s="1"/>
    </row>
    <row r="10" spans="1:35" ht="18" customHeight="1">
      <c r="A10" s="272" t="str">
        <f t="shared" si="6"/>
        <v/>
      </c>
      <c r="B10" s="110"/>
      <c r="C10" s="80"/>
      <c r="D10" s="65"/>
      <c r="E10" s="65"/>
      <c r="F10" s="94"/>
      <c r="G10" s="159"/>
      <c r="H10" s="160"/>
      <c r="I10" s="81"/>
      <c r="J10" s="82"/>
      <c r="K10" s="269"/>
      <c r="L10" s="82"/>
      <c r="M10" s="269"/>
      <c r="N10" s="83"/>
      <c r="O10" s="80"/>
      <c r="P10" s="95"/>
      <c r="Q10" s="267"/>
      <c r="R10" s="161"/>
      <c r="S10" s="267"/>
      <c r="T10" s="84"/>
      <c r="U10" s="221" t="str">
        <f t="shared" si="7"/>
        <v/>
      </c>
      <c r="W10" s="265" t="str">
        <f t="shared" si="2"/>
        <v/>
      </c>
      <c r="X10" s="266" t="str">
        <f t="shared" si="3"/>
        <v/>
      </c>
      <c r="Y10" s="244"/>
      <c r="Z10" s="248" t="s">
        <v>380</v>
      </c>
      <c r="AA10" s="265" t="str">
        <f t="shared" si="4"/>
        <v/>
      </c>
      <c r="AB10" s="266" t="str">
        <f t="shared" si="5"/>
        <v/>
      </c>
      <c r="AC10" s="244"/>
      <c r="AD10" s="243" t="s">
        <v>451</v>
      </c>
      <c r="AF10" s="59" t="s">
        <v>292</v>
      </c>
      <c r="AG10" s="55"/>
      <c r="AH10" s="1"/>
      <c r="AI10" s="1"/>
    </row>
    <row r="11" spans="1:35" ht="18" customHeight="1">
      <c r="A11" s="272" t="str">
        <f t="shared" si="6"/>
        <v/>
      </c>
      <c r="B11" s="111"/>
      <c r="C11" s="80"/>
      <c r="D11" s="65"/>
      <c r="E11" s="65"/>
      <c r="F11" s="94"/>
      <c r="G11" s="159"/>
      <c r="H11" s="160"/>
      <c r="I11" s="81"/>
      <c r="J11" s="82"/>
      <c r="K11" s="269"/>
      <c r="L11" s="82"/>
      <c r="M11" s="269"/>
      <c r="N11" s="83"/>
      <c r="O11" s="80"/>
      <c r="P11" s="95"/>
      <c r="Q11" s="267"/>
      <c r="R11" s="161"/>
      <c r="S11" s="267"/>
      <c r="T11" s="84"/>
      <c r="U11" s="221" t="str">
        <f t="shared" si="7"/>
        <v/>
      </c>
      <c r="W11" s="265" t="str">
        <f t="shared" si="2"/>
        <v/>
      </c>
      <c r="X11" s="266" t="str">
        <f t="shared" si="3"/>
        <v/>
      </c>
      <c r="Y11" s="244"/>
      <c r="Z11" s="248" t="s">
        <v>380</v>
      </c>
      <c r="AA11" s="265" t="str">
        <f t="shared" si="4"/>
        <v/>
      </c>
      <c r="AB11" s="266" t="str">
        <f t="shared" si="5"/>
        <v/>
      </c>
      <c r="AC11" s="244"/>
      <c r="AD11" s="243" t="s">
        <v>451</v>
      </c>
      <c r="AF11" s="59" t="s">
        <v>288</v>
      </c>
      <c r="AG11" s="55"/>
      <c r="AH11" s="1"/>
      <c r="AI11" s="1"/>
    </row>
    <row r="12" spans="1:35" ht="18" customHeight="1">
      <c r="A12" s="272" t="str">
        <f t="shared" si="6"/>
        <v/>
      </c>
      <c r="B12" s="110"/>
      <c r="C12" s="80"/>
      <c r="D12" s="65"/>
      <c r="E12" s="65"/>
      <c r="F12" s="94"/>
      <c r="G12" s="159"/>
      <c r="H12" s="160"/>
      <c r="I12" s="81"/>
      <c r="J12" s="82"/>
      <c r="K12" s="269"/>
      <c r="L12" s="82"/>
      <c r="M12" s="269"/>
      <c r="N12" s="83"/>
      <c r="O12" s="80"/>
      <c r="P12" s="95"/>
      <c r="Q12" s="267"/>
      <c r="R12" s="161"/>
      <c r="S12" s="267"/>
      <c r="T12" s="84"/>
      <c r="U12" s="221" t="str">
        <f t="shared" si="7"/>
        <v/>
      </c>
      <c r="W12" s="265" t="str">
        <f t="shared" si="2"/>
        <v/>
      </c>
      <c r="X12" s="266" t="str">
        <f t="shared" si="3"/>
        <v/>
      </c>
      <c r="Y12" s="244"/>
      <c r="Z12" s="248" t="s">
        <v>380</v>
      </c>
      <c r="AA12" s="265" t="str">
        <f t="shared" si="4"/>
        <v/>
      </c>
      <c r="AB12" s="266" t="str">
        <f t="shared" si="5"/>
        <v/>
      </c>
      <c r="AC12" s="244"/>
      <c r="AD12" s="243" t="s">
        <v>451</v>
      </c>
      <c r="AF12" s="59" t="s">
        <v>286</v>
      </c>
      <c r="AG12" s="55"/>
      <c r="AH12" s="1"/>
      <c r="AI12" s="1"/>
    </row>
    <row r="13" spans="1:35" ht="18" customHeight="1">
      <c r="A13" s="272" t="str">
        <f t="shared" si="6"/>
        <v/>
      </c>
      <c r="B13" s="111"/>
      <c r="C13" s="80"/>
      <c r="D13" s="65"/>
      <c r="E13" s="65"/>
      <c r="F13" s="94"/>
      <c r="G13" s="159"/>
      <c r="H13" s="160"/>
      <c r="I13" s="81"/>
      <c r="J13" s="82"/>
      <c r="K13" s="269"/>
      <c r="L13" s="82"/>
      <c r="M13" s="269"/>
      <c r="N13" s="83"/>
      <c r="O13" s="80"/>
      <c r="P13" s="95"/>
      <c r="Q13" s="267"/>
      <c r="R13" s="161"/>
      <c r="S13" s="267"/>
      <c r="T13" s="84"/>
      <c r="U13" s="221" t="str">
        <f t="shared" si="7"/>
        <v/>
      </c>
      <c r="W13" s="265" t="str">
        <f t="shared" si="2"/>
        <v/>
      </c>
      <c r="X13" s="266" t="str">
        <f t="shared" si="3"/>
        <v/>
      </c>
      <c r="Y13" s="244"/>
      <c r="Z13" s="248" t="s">
        <v>380</v>
      </c>
      <c r="AA13" s="265" t="str">
        <f t="shared" si="4"/>
        <v/>
      </c>
      <c r="AB13" s="266" t="str">
        <f t="shared" si="5"/>
        <v/>
      </c>
      <c r="AC13" s="244"/>
      <c r="AD13" s="243" t="s">
        <v>451</v>
      </c>
      <c r="AF13" s="59" t="s">
        <v>293</v>
      </c>
      <c r="AG13" s="55"/>
      <c r="AH13" s="1"/>
      <c r="AI13" s="1"/>
    </row>
    <row r="14" spans="1:35" ht="18" customHeight="1">
      <c r="A14" s="272" t="str">
        <f t="shared" si="6"/>
        <v/>
      </c>
      <c r="B14" s="110"/>
      <c r="C14" s="80"/>
      <c r="D14" s="65"/>
      <c r="E14" s="65"/>
      <c r="F14" s="94"/>
      <c r="G14" s="159"/>
      <c r="H14" s="160"/>
      <c r="I14" s="81"/>
      <c r="J14" s="82"/>
      <c r="K14" s="269"/>
      <c r="L14" s="82"/>
      <c r="M14" s="269"/>
      <c r="N14" s="83"/>
      <c r="O14" s="80"/>
      <c r="P14" s="95"/>
      <c r="Q14" s="267"/>
      <c r="R14" s="161"/>
      <c r="S14" s="267"/>
      <c r="T14" s="84"/>
      <c r="U14" s="221" t="str">
        <f t="shared" si="7"/>
        <v/>
      </c>
      <c r="W14" s="265" t="str">
        <f t="shared" si="2"/>
        <v/>
      </c>
      <c r="X14" s="266" t="str">
        <f t="shared" si="3"/>
        <v/>
      </c>
      <c r="Y14" s="244"/>
      <c r="Z14" s="248" t="s">
        <v>380</v>
      </c>
      <c r="AA14" s="265" t="str">
        <f t="shared" si="4"/>
        <v/>
      </c>
      <c r="AB14" s="266" t="str">
        <f t="shared" si="5"/>
        <v/>
      </c>
      <c r="AC14" s="244"/>
      <c r="AD14" s="243" t="s">
        <v>451</v>
      </c>
      <c r="AF14" s="59" t="s">
        <v>289</v>
      </c>
      <c r="AG14" s="55"/>
      <c r="AH14" s="1"/>
      <c r="AI14" s="1"/>
    </row>
    <row r="15" spans="1:35" ht="18" customHeight="1">
      <c r="A15" s="272" t="str">
        <f t="shared" si="6"/>
        <v/>
      </c>
      <c r="B15" s="111"/>
      <c r="C15" s="80"/>
      <c r="D15" s="65"/>
      <c r="E15" s="65"/>
      <c r="F15" s="94"/>
      <c r="G15" s="159"/>
      <c r="H15" s="160"/>
      <c r="I15" s="81"/>
      <c r="J15" s="82"/>
      <c r="K15" s="269"/>
      <c r="L15" s="82"/>
      <c r="M15" s="269"/>
      <c r="N15" s="83"/>
      <c r="O15" s="80"/>
      <c r="P15" s="95"/>
      <c r="Q15" s="267"/>
      <c r="R15" s="161"/>
      <c r="S15" s="267"/>
      <c r="T15" s="84"/>
      <c r="U15" s="221" t="str">
        <f t="shared" si="7"/>
        <v/>
      </c>
      <c r="W15" s="265" t="str">
        <f t="shared" si="2"/>
        <v/>
      </c>
      <c r="X15" s="266" t="str">
        <f t="shared" si="3"/>
        <v/>
      </c>
      <c r="Y15" s="244"/>
      <c r="Z15" s="248" t="s">
        <v>380</v>
      </c>
      <c r="AA15" s="265" t="str">
        <f t="shared" si="4"/>
        <v/>
      </c>
      <c r="AB15" s="266" t="str">
        <f t="shared" si="5"/>
        <v/>
      </c>
      <c r="AC15" s="244"/>
      <c r="AD15" s="243" t="s">
        <v>451</v>
      </c>
      <c r="AF15" s="59" t="s">
        <v>290</v>
      </c>
      <c r="AG15" s="55"/>
      <c r="AH15" s="1"/>
      <c r="AI15" s="1"/>
    </row>
    <row r="16" spans="1:35" ht="18" customHeight="1">
      <c r="A16" s="272" t="str">
        <f t="shared" si="6"/>
        <v/>
      </c>
      <c r="B16" s="110"/>
      <c r="C16" s="80"/>
      <c r="D16" s="65"/>
      <c r="E16" s="65"/>
      <c r="F16" s="94"/>
      <c r="G16" s="159"/>
      <c r="H16" s="160"/>
      <c r="I16" s="81"/>
      <c r="J16" s="82"/>
      <c r="K16" s="269"/>
      <c r="L16" s="82"/>
      <c r="M16" s="269"/>
      <c r="N16" s="83"/>
      <c r="O16" s="80"/>
      <c r="P16" s="95"/>
      <c r="Q16" s="267"/>
      <c r="R16" s="161"/>
      <c r="S16" s="267"/>
      <c r="T16" s="84"/>
      <c r="U16" s="221" t="str">
        <f t="shared" si="7"/>
        <v/>
      </c>
      <c r="W16" s="265" t="str">
        <f t="shared" si="2"/>
        <v/>
      </c>
      <c r="X16" s="266" t="str">
        <f t="shared" si="3"/>
        <v/>
      </c>
      <c r="Y16" s="244"/>
      <c r="Z16" s="248" t="s">
        <v>380</v>
      </c>
      <c r="AA16" s="265" t="str">
        <f t="shared" si="4"/>
        <v/>
      </c>
      <c r="AB16" s="266" t="str">
        <f t="shared" si="5"/>
        <v/>
      </c>
      <c r="AC16" s="244"/>
      <c r="AD16" s="243" t="s">
        <v>451</v>
      </c>
      <c r="AF16" s="60" t="s">
        <v>294</v>
      </c>
      <c r="AG16" s="55"/>
      <c r="AH16" s="1"/>
      <c r="AI16" s="1"/>
    </row>
    <row r="17" spans="1:35" ht="18" customHeight="1">
      <c r="A17" s="272" t="str">
        <f t="shared" si="6"/>
        <v/>
      </c>
      <c r="B17" s="111"/>
      <c r="C17" s="80"/>
      <c r="D17" s="65"/>
      <c r="E17" s="65"/>
      <c r="F17" s="94"/>
      <c r="G17" s="159"/>
      <c r="H17" s="160"/>
      <c r="I17" s="81"/>
      <c r="J17" s="82"/>
      <c r="K17" s="269"/>
      <c r="L17" s="82"/>
      <c r="M17" s="269"/>
      <c r="N17" s="83"/>
      <c r="O17" s="80"/>
      <c r="P17" s="95"/>
      <c r="Q17" s="267"/>
      <c r="R17" s="161"/>
      <c r="S17" s="267"/>
      <c r="T17" s="84"/>
      <c r="U17" s="221" t="str">
        <f t="shared" si="7"/>
        <v/>
      </c>
      <c r="W17" s="265" t="str">
        <f t="shared" si="2"/>
        <v/>
      </c>
      <c r="X17" s="266" t="str">
        <f t="shared" si="3"/>
        <v/>
      </c>
      <c r="Y17" s="244"/>
      <c r="Z17" s="249" t="s">
        <v>451</v>
      </c>
      <c r="AA17" s="265" t="str">
        <f t="shared" si="4"/>
        <v/>
      </c>
      <c r="AB17" s="266" t="str">
        <f t="shared" si="5"/>
        <v/>
      </c>
      <c r="AC17" s="244"/>
      <c r="AD17" s="243" t="s">
        <v>451</v>
      </c>
      <c r="AF17" s="59" t="s">
        <v>437</v>
      </c>
      <c r="AG17" s="55"/>
      <c r="AH17" s="1"/>
      <c r="AI17" s="1"/>
    </row>
    <row r="18" spans="1:35" ht="18" customHeight="1">
      <c r="A18" s="272" t="str">
        <f t="shared" si="6"/>
        <v/>
      </c>
      <c r="B18" s="110"/>
      <c r="C18" s="80"/>
      <c r="D18" s="65"/>
      <c r="E18" s="65"/>
      <c r="F18" s="94"/>
      <c r="G18" s="159"/>
      <c r="H18" s="160"/>
      <c r="I18" s="81"/>
      <c r="J18" s="82"/>
      <c r="K18" s="269"/>
      <c r="L18" s="82"/>
      <c r="M18" s="269"/>
      <c r="N18" s="83"/>
      <c r="O18" s="80"/>
      <c r="P18" s="95"/>
      <c r="Q18" s="267"/>
      <c r="R18" s="161"/>
      <c r="S18" s="267"/>
      <c r="T18" s="84"/>
      <c r="U18" s="221" t="str">
        <f t="shared" si="7"/>
        <v/>
      </c>
      <c r="W18" s="265" t="str">
        <f t="shared" si="2"/>
        <v/>
      </c>
      <c r="X18" s="266" t="str">
        <f t="shared" si="3"/>
        <v/>
      </c>
      <c r="Y18" s="244"/>
      <c r="Z18" s="249" t="s">
        <v>451</v>
      </c>
      <c r="AA18" s="265" t="str">
        <f t="shared" si="4"/>
        <v/>
      </c>
      <c r="AB18" s="266" t="str">
        <f t="shared" si="5"/>
        <v/>
      </c>
      <c r="AC18" s="244"/>
      <c r="AD18" s="243" t="s">
        <v>451</v>
      </c>
      <c r="AF18" s="60" t="s">
        <v>438</v>
      </c>
      <c r="AG18" s="55"/>
      <c r="AH18" s="1"/>
      <c r="AI18" s="1"/>
    </row>
    <row r="19" spans="1:35" ht="18" customHeight="1">
      <c r="A19" s="272" t="str">
        <f t="shared" si="6"/>
        <v/>
      </c>
      <c r="B19" s="111"/>
      <c r="C19" s="80"/>
      <c r="D19" s="65"/>
      <c r="E19" s="65"/>
      <c r="F19" s="94"/>
      <c r="G19" s="159"/>
      <c r="H19" s="160"/>
      <c r="I19" s="81"/>
      <c r="J19" s="82"/>
      <c r="K19" s="269"/>
      <c r="L19" s="82"/>
      <c r="M19" s="269"/>
      <c r="N19" s="83"/>
      <c r="O19" s="80"/>
      <c r="P19" s="95"/>
      <c r="Q19" s="267"/>
      <c r="R19" s="161"/>
      <c r="S19" s="267"/>
      <c r="T19" s="84"/>
      <c r="U19" s="221" t="str">
        <f t="shared" si="7"/>
        <v/>
      </c>
      <c r="W19" s="265" t="str">
        <f t="shared" si="2"/>
        <v/>
      </c>
      <c r="X19" s="266" t="str">
        <f t="shared" si="3"/>
        <v/>
      </c>
      <c r="Y19" s="244"/>
      <c r="Z19" s="249" t="s">
        <v>451</v>
      </c>
      <c r="AA19" s="265" t="str">
        <f t="shared" si="4"/>
        <v/>
      </c>
      <c r="AB19" s="266" t="str">
        <f t="shared" si="5"/>
        <v/>
      </c>
      <c r="AC19" s="244"/>
      <c r="AD19" s="243" t="s">
        <v>451</v>
      </c>
      <c r="AF19" s="56"/>
      <c r="AG19" s="55"/>
      <c r="AH19" s="1"/>
      <c r="AI19" s="1"/>
    </row>
    <row r="20" spans="1:35" ht="18" customHeight="1">
      <c r="A20" s="272" t="str">
        <f t="shared" si="6"/>
        <v/>
      </c>
      <c r="B20" s="110"/>
      <c r="C20" s="80"/>
      <c r="D20" s="65"/>
      <c r="E20" s="65"/>
      <c r="F20" s="94"/>
      <c r="G20" s="159"/>
      <c r="H20" s="160"/>
      <c r="I20" s="81"/>
      <c r="J20" s="82"/>
      <c r="K20" s="269"/>
      <c r="L20" s="82"/>
      <c r="M20" s="269"/>
      <c r="N20" s="83"/>
      <c r="O20" s="80"/>
      <c r="P20" s="95"/>
      <c r="Q20" s="267"/>
      <c r="R20" s="161"/>
      <c r="S20" s="267"/>
      <c r="T20" s="84"/>
      <c r="U20" s="221" t="str">
        <f t="shared" si="7"/>
        <v/>
      </c>
      <c r="W20" s="265" t="str">
        <f t="shared" si="2"/>
        <v/>
      </c>
      <c r="X20" s="266" t="str">
        <f t="shared" si="3"/>
        <v/>
      </c>
      <c r="Y20" s="244"/>
      <c r="Z20" s="249" t="s">
        <v>451</v>
      </c>
      <c r="AA20" s="265" t="str">
        <f t="shared" si="4"/>
        <v/>
      </c>
      <c r="AB20" s="266" t="str">
        <f t="shared" si="5"/>
        <v/>
      </c>
      <c r="AC20" s="244"/>
      <c r="AD20" s="243" t="s">
        <v>451</v>
      </c>
      <c r="AF20" s="56"/>
      <c r="AG20" s="55"/>
      <c r="AH20" s="1"/>
      <c r="AI20" s="1"/>
    </row>
    <row r="21" spans="1:35" ht="18" customHeight="1">
      <c r="A21" s="272" t="str">
        <f t="shared" si="6"/>
        <v/>
      </c>
      <c r="B21" s="111"/>
      <c r="C21" s="80"/>
      <c r="D21" s="65"/>
      <c r="E21" s="65"/>
      <c r="F21" s="94"/>
      <c r="G21" s="159"/>
      <c r="H21" s="160"/>
      <c r="I21" s="81"/>
      <c r="J21" s="82"/>
      <c r="K21" s="269"/>
      <c r="L21" s="82"/>
      <c r="M21" s="269"/>
      <c r="N21" s="83"/>
      <c r="O21" s="80"/>
      <c r="P21" s="95"/>
      <c r="Q21" s="267"/>
      <c r="R21" s="161"/>
      <c r="S21" s="267"/>
      <c r="T21" s="84"/>
      <c r="U21" s="221" t="str">
        <f t="shared" si="7"/>
        <v/>
      </c>
      <c r="W21" s="265" t="str">
        <f t="shared" si="2"/>
        <v/>
      </c>
      <c r="X21" s="266" t="str">
        <f t="shared" si="3"/>
        <v/>
      </c>
      <c r="Y21" s="244"/>
      <c r="Z21" s="249" t="s">
        <v>451</v>
      </c>
      <c r="AA21" s="265" t="str">
        <f t="shared" si="4"/>
        <v/>
      </c>
      <c r="AB21" s="266" t="str">
        <f t="shared" si="5"/>
        <v/>
      </c>
      <c r="AC21" s="244"/>
      <c r="AD21" s="243" t="s">
        <v>451</v>
      </c>
      <c r="AF21" s="56"/>
      <c r="AG21" s="55"/>
      <c r="AH21" s="1"/>
      <c r="AI21" s="1"/>
    </row>
    <row r="22" spans="1:35" ht="18" customHeight="1">
      <c r="A22" s="272" t="str">
        <f t="shared" si="6"/>
        <v/>
      </c>
      <c r="B22" s="110"/>
      <c r="C22" s="80"/>
      <c r="D22" s="65"/>
      <c r="E22" s="65"/>
      <c r="F22" s="94"/>
      <c r="G22" s="159"/>
      <c r="H22" s="160"/>
      <c r="I22" s="81"/>
      <c r="J22" s="82"/>
      <c r="K22" s="269"/>
      <c r="L22" s="82"/>
      <c r="M22" s="269"/>
      <c r="N22" s="83"/>
      <c r="O22" s="80"/>
      <c r="P22" s="95"/>
      <c r="Q22" s="267"/>
      <c r="R22" s="161"/>
      <c r="S22" s="267"/>
      <c r="T22" s="84"/>
      <c r="U22" s="221" t="str">
        <f t="shared" si="7"/>
        <v/>
      </c>
      <c r="W22" s="265" t="str">
        <f t="shared" si="2"/>
        <v/>
      </c>
      <c r="X22" s="266" t="str">
        <f t="shared" si="3"/>
        <v/>
      </c>
      <c r="Y22" s="244"/>
      <c r="Z22" s="249" t="s">
        <v>451</v>
      </c>
      <c r="AA22" s="265" t="str">
        <f t="shared" si="4"/>
        <v/>
      </c>
      <c r="AB22" s="266" t="str">
        <f t="shared" si="5"/>
        <v/>
      </c>
      <c r="AC22" s="244"/>
      <c r="AD22" s="243" t="s">
        <v>451</v>
      </c>
      <c r="AF22" s="56"/>
      <c r="AG22" s="55"/>
      <c r="AH22" s="1"/>
      <c r="AI22" s="1"/>
    </row>
    <row r="23" spans="1:35" ht="18" customHeight="1">
      <c r="A23" s="272" t="str">
        <f t="shared" si="6"/>
        <v/>
      </c>
      <c r="B23" s="111"/>
      <c r="C23" s="80"/>
      <c r="D23" s="65"/>
      <c r="E23" s="65"/>
      <c r="F23" s="94"/>
      <c r="G23" s="159"/>
      <c r="H23" s="160"/>
      <c r="I23" s="81"/>
      <c r="J23" s="82"/>
      <c r="K23" s="269"/>
      <c r="L23" s="82"/>
      <c r="M23" s="269"/>
      <c r="N23" s="83"/>
      <c r="O23" s="80"/>
      <c r="P23" s="95"/>
      <c r="Q23" s="267"/>
      <c r="R23" s="161"/>
      <c r="S23" s="267"/>
      <c r="T23" s="84"/>
      <c r="U23" s="221" t="str">
        <f t="shared" si="7"/>
        <v/>
      </c>
      <c r="W23" s="265" t="str">
        <f t="shared" si="2"/>
        <v/>
      </c>
      <c r="X23" s="266" t="str">
        <f t="shared" si="3"/>
        <v/>
      </c>
      <c r="Y23" s="244"/>
      <c r="Z23" s="249" t="s">
        <v>381</v>
      </c>
      <c r="AA23" s="265" t="str">
        <f t="shared" si="4"/>
        <v/>
      </c>
      <c r="AB23" s="266" t="str">
        <f t="shared" si="5"/>
        <v/>
      </c>
      <c r="AC23" s="244"/>
      <c r="AD23" s="243" t="s">
        <v>381</v>
      </c>
      <c r="AF23" s="55"/>
      <c r="AG23" s="55"/>
      <c r="AH23" s="1"/>
      <c r="AI23" s="1"/>
    </row>
    <row r="24" spans="1:35" ht="18" customHeight="1">
      <c r="A24" s="272" t="str">
        <f t="shared" si="6"/>
        <v/>
      </c>
      <c r="B24" s="110"/>
      <c r="C24" s="80"/>
      <c r="D24" s="65"/>
      <c r="E24" s="65"/>
      <c r="F24" s="94"/>
      <c r="G24" s="159"/>
      <c r="H24" s="160"/>
      <c r="I24" s="81"/>
      <c r="J24" s="82"/>
      <c r="K24" s="269"/>
      <c r="L24" s="82"/>
      <c r="M24" s="269"/>
      <c r="N24" s="83"/>
      <c r="O24" s="80"/>
      <c r="P24" s="95"/>
      <c r="Q24" s="267"/>
      <c r="R24" s="161"/>
      <c r="S24" s="267"/>
      <c r="T24" s="84"/>
      <c r="U24" s="221" t="str">
        <f t="shared" si="7"/>
        <v/>
      </c>
      <c r="W24" s="265" t="str">
        <f t="shared" si="2"/>
        <v/>
      </c>
      <c r="X24" s="266" t="str">
        <f t="shared" si="3"/>
        <v/>
      </c>
      <c r="Y24" s="244"/>
      <c r="Z24" s="249" t="s">
        <v>381</v>
      </c>
      <c r="AA24" s="265" t="str">
        <f t="shared" si="4"/>
        <v/>
      </c>
      <c r="AB24" s="266" t="str">
        <f t="shared" si="5"/>
        <v/>
      </c>
      <c r="AC24" s="244"/>
      <c r="AD24" s="243" t="s">
        <v>381</v>
      </c>
      <c r="AF24" s="55"/>
      <c r="AG24" s="55"/>
      <c r="AH24" s="1"/>
      <c r="AI24" s="1"/>
    </row>
    <row r="25" spans="1:35" ht="18" customHeight="1">
      <c r="A25" s="272" t="str">
        <f t="shared" si="6"/>
        <v/>
      </c>
      <c r="B25" s="111"/>
      <c r="C25" s="80"/>
      <c r="D25" s="65"/>
      <c r="E25" s="65"/>
      <c r="F25" s="94"/>
      <c r="G25" s="159"/>
      <c r="H25" s="160"/>
      <c r="I25" s="81"/>
      <c r="J25" s="82"/>
      <c r="K25" s="269"/>
      <c r="L25" s="82"/>
      <c r="M25" s="269"/>
      <c r="N25" s="83"/>
      <c r="O25" s="80"/>
      <c r="P25" s="95"/>
      <c r="Q25" s="267"/>
      <c r="R25" s="161"/>
      <c r="S25" s="267"/>
      <c r="T25" s="84"/>
      <c r="U25" s="221" t="str">
        <f t="shared" si="7"/>
        <v/>
      </c>
      <c r="W25" s="265" t="str">
        <f t="shared" si="2"/>
        <v/>
      </c>
      <c r="X25" s="266" t="str">
        <f t="shared" si="3"/>
        <v/>
      </c>
      <c r="Y25" s="244"/>
      <c r="Z25" s="249" t="s">
        <v>381</v>
      </c>
      <c r="AA25" s="265" t="str">
        <f t="shared" si="4"/>
        <v/>
      </c>
      <c r="AB25" s="266" t="str">
        <f t="shared" si="5"/>
        <v/>
      </c>
      <c r="AC25" s="244"/>
      <c r="AD25" s="243" t="s">
        <v>381</v>
      </c>
      <c r="AF25" s="55"/>
      <c r="AG25" s="55"/>
      <c r="AH25" s="1"/>
      <c r="AI25" s="1"/>
    </row>
    <row r="26" spans="1:35" ht="18" customHeight="1">
      <c r="A26" s="272" t="str">
        <f t="shared" si="6"/>
        <v/>
      </c>
      <c r="B26" s="110"/>
      <c r="C26" s="80"/>
      <c r="D26" s="65"/>
      <c r="E26" s="65"/>
      <c r="F26" s="94"/>
      <c r="G26" s="159"/>
      <c r="H26" s="160"/>
      <c r="I26" s="81"/>
      <c r="J26" s="82"/>
      <c r="K26" s="269"/>
      <c r="L26" s="82"/>
      <c r="M26" s="269"/>
      <c r="N26" s="83"/>
      <c r="O26" s="80"/>
      <c r="P26" s="95"/>
      <c r="Q26" s="267"/>
      <c r="R26" s="161"/>
      <c r="S26" s="267"/>
      <c r="T26" s="84"/>
      <c r="U26" s="221" t="str">
        <f t="shared" si="7"/>
        <v/>
      </c>
      <c r="W26" s="265" t="str">
        <f t="shared" si="2"/>
        <v/>
      </c>
      <c r="X26" s="266" t="str">
        <f t="shared" si="3"/>
        <v/>
      </c>
      <c r="Y26" s="244"/>
      <c r="Z26" s="249" t="s">
        <v>381</v>
      </c>
      <c r="AA26" s="265" t="str">
        <f t="shared" si="4"/>
        <v/>
      </c>
      <c r="AB26" s="266" t="str">
        <f t="shared" si="5"/>
        <v/>
      </c>
      <c r="AC26" s="244"/>
      <c r="AD26" s="243" t="s">
        <v>381</v>
      </c>
      <c r="AF26" s="55"/>
      <c r="AG26" s="55"/>
      <c r="AH26" s="1"/>
      <c r="AI26" s="1"/>
    </row>
    <row r="27" spans="1:35" ht="18" customHeight="1">
      <c r="A27" s="272" t="str">
        <f t="shared" si="6"/>
        <v/>
      </c>
      <c r="B27" s="111"/>
      <c r="C27" s="80"/>
      <c r="D27" s="65"/>
      <c r="E27" s="65"/>
      <c r="F27" s="94"/>
      <c r="G27" s="159"/>
      <c r="H27" s="160"/>
      <c r="I27" s="81"/>
      <c r="J27" s="82"/>
      <c r="K27" s="269"/>
      <c r="L27" s="82"/>
      <c r="M27" s="269"/>
      <c r="N27" s="83"/>
      <c r="O27" s="80"/>
      <c r="P27" s="95"/>
      <c r="Q27" s="267"/>
      <c r="R27" s="161"/>
      <c r="S27" s="267"/>
      <c r="T27" s="84"/>
      <c r="U27" s="221" t="str">
        <f t="shared" si="7"/>
        <v/>
      </c>
      <c r="W27" s="265" t="str">
        <f t="shared" si="2"/>
        <v/>
      </c>
      <c r="X27" s="266" t="str">
        <f t="shared" si="3"/>
        <v/>
      </c>
      <c r="Y27" s="244"/>
      <c r="Z27" s="249" t="s">
        <v>381</v>
      </c>
      <c r="AA27" s="265" t="str">
        <f t="shared" si="4"/>
        <v/>
      </c>
      <c r="AB27" s="266" t="str">
        <f t="shared" si="5"/>
        <v/>
      </c>
      <c r="AC27" s="244"/>
      <c r="AD27" s="243" t="s">
        <v>381</v>
      </c>
      <c r="AF27" s="55"/>
      <c r="AG27" s="55"/>
      <c r="AH27" s="1"/>
      <c r="AI27" s="1"/>
    </row>
    <row r="28" spans="1:35" ht="18" customHeight="1">
      <c r="A28" s="272" t="str">
        <f t="shared" si="6"/>
        <v/>
      </c>
      <c r="B28" s="110"/>
      <c r="C28" s="80"/>
      <c r="D28" s="65"/>
      <c r="E28" s="65"/>
      <c r="F28" s="94"/>
      <c r="G28" s="159"/>
      <c r="H28" s="160"/>
      <c r="I28" s="81"/>
      <c r="J28" s="82"/>
      <c r="K28" s="269"/>
      <c r="L28" s="82"/>
      <c r="M28" s="269"/>
      <c r="N28" s="83"/>
      <c r="O28" s="80"/>
      <c r="P28" s="95"/>
      <c r="Q28" s="267"/>
      <c r="R28" s="161"/>
      <c r="S28" s="267"/>
      <c r="T28" s="84"/>
      <c r="U28" s="221" t="str">
        <f t="shared" si="7"/>
        <v/>
      </c>
      <c r="W28" s="265" t="str">
        <f t="shared" si="2"/>
        <v/>
      </c>
      <c r="X28" s="266" t="str">
        <f t="shared" si="3"/>
        <v/>
      </c>
      <c r="Y28" s="244"/>
      <c r="Z28" s="249" t="s">
        <v>381</v>
      </c>
      <c r="AA28" s="265" t="str">
        <f t="shared" si="4"/>
        <v/>
      </c>
      <c r="AB28" s="266" t="str">
        <f t="shared" si="5"/>
        <v/>
      </c>
      <c r="AC28" s="244"/>
      <c r="AD28" s="243" t="s">
        <v>381</v>
      </c>
      <c r="AF28" s="55"/>
      <c r="AG28" s="55"/>
      <c r="AH28" s="1"/>
      <c r="AI28" s="1"/>
    </row>
    <row r="29" spans="1:35" ht="18" customHeight="1">
      <c r="A29" s="272" t="str">
        <f t="shared" si="6"/>
        <v/>
      </c>
      <c r="B29" s="111"/>
      <c r="C29" s="80"/>
      <c r="D29" s="65"/>
      <c r="E29" s="65"/>
      <c r="F29" s="94"/>
      <c r="G29" s="159"/>
      <c r="H29" s="160"/>
      <c r="I29" s="81"/>
      <c r="J29" s="82"/>
      <c r="K29" s="269"/>
      <c r="L29" s="82"/>
      <c r="M29" s="269"/>
      <c r="N29" s="83"/>
      <c r="O29" s="80"/>
      <c r="P29" s="95"/>
      <c r="Q29" s="267"/>
      <c r="R29" s="161"/>
      <c r="S29" s="267"/>
      <c r="T29" s="84"/>
      <c r="U29" s="221" t="str">
        <f t="shared" si="7"/>
        <v/>
      </c>
      <c r="W29" s="265" t="str">
        <f t="shared" si="2"/>
        <v/>
      </c>
      <c r="X29" s="266" t="str">
        <f t="shared" si="3"/>
        <v/>
      </c>
      <c r="Y29" s="244"/>
      <c r="Z29" s="249" t="s">
        <v>381</v>
      </c>
      <c r="AA29" s="265" t="str">
        <f t="shared" si="4"/>
        <v/>
      </c>
      <c r="AB29" s="266" t="str">
        <f t="shared" si="5"/>
        <v/>
      </c>
      <c r="AC29" s="244"/>
      <c r="AD29" s="243" t="s">
        <v>381</v>
      </c>
      <c r="AF29" s="55"/>
      <c r="AG29" s="55"/>
      <c r="AH29" s="1"/>
      <c r="AI29" s="1"/>
    </row>
    <row r="30" spans="1:35" ht="18" customHeight="1">
      <c r="A30" s="272" t="str">
        <f t="shared" si="6"/>
        <v/>
      </c>
      <c r="B30" s="110"/>
      <c r="C30" s="80"/>
      <c r="D30" s="65"/>
      <c r="E30" s="65"/>
      <c r="F30" s="94"/>
      <c r="G30" s="159"/>
      <c r="H30" s="160"/>
      <c r="I30" s="81"/>
      <c r="J30" s="82"/>
      <c r="K30" s="269"/>
      <c r="L30" s="82"/>
      <c r="M30" s="269"/>
      <c r="N30" s="83"/>
      <c r="O30" s="80"/>
      <c r="P30" s="95"/>
      <c r="Q30" s="267"/>
      <c r="R30" s="161"/>
      <c r="S30" s="267"/>
      <c r="T30" s="84"/>
      <c r="U30" s="221" t="str">
        <f t="shared" si="7"/>
        <v/>
      </c>
      <c r="W30" s="265" t="str">
        <f t="shared" si="2"/>
        <v/>
      </c>
      <c r="X30" s="266" t="str">
        <f t="shared" si="3"/>
        <v/>
      </c>
      <c r="Y30" s="244"/>
      <c r="Z30" s="249" t="s">
        <v>381</v>
      </c>
      <c r="AA30" s="265" t="str">
        <f t="shared" si="4"/>
        <v/>
      </c>
      <c r="AB30" s="266" t="str">
        <f t="shared" si="5"/>
        <v/>
      </c>
      <c r="AC30" s="244"/>
      <c r="AD30" s="243" t="s">
        <v>381</v>
      </c>
      <c r="AF30" s="55"/>
      <c r="AG30" s="55"/>
      <c r="AH30" s="1"/>
      <c r="AI30" s="1"/>
    </row>
    <row r="31" spans="1:35" ht="18" customHeight="1">
      <c r="A31" s="272" t="str">
        <f t="shared" si="6"/>
        <v/>
      </c>
      <c r="B31" s="111"/>
      <c r="C31" s="80"/>
      <c r="D31" s="65"/>
      <c r="E31" s="65"/>
      <c r="F31" s="94"/>
      <c r="G31" s="159"/>
      <c r="H31" s="160"/>
      <c r="I31" s="81"/>
      <c r="J31" s="82"/>
      <c r="K31" s="269"/>
      <c r="L31" s="82"/>
      <c r="M31" s="269"/>
      <c r="N31" s="83"/>
      <c r="O31" s="80"/>
      <c r="P31" s="95"/>
      <c r="Q31" s="267"/>
      <c r="R31" s="161"/>
      <c r="S31" s="267"/>
      <c r="T31" s="84"/>
      <c r="U31" s="221" t="str">
        <f t="shared" si="7"/>
        <v/>
      </c>
      <c r="W31" s="265" t="str">
        <f t="shared" si="2"/>
        <v/>
      </c>
      <c r="X31" s="266" t="str">
        <f t="shared" si="3"/>
        <v/>
      </c>
      <c r="Y31" s="244"/>
      <c r="Z31" s="249" t="s">
        <v>381</v>
      </c>
      <c r="AA31" s="265" t="str">
        <f t="shared" si="4"/>
        <v/>
      </c>
      <c r="AB31" s="266" t="str">
        <f t="shared" si="5"/>
        <v/>
      </c>
      <c r="AC31" s="244"/>
      <c r="AD31" s="243" t="s">
        <v>381</v>
      </c>
      <c r="AF31" s="55"/>
      <c r="AG31" s="55"/>
      <c r="AH31" s="1"/>
      <c r="AI31" s="1"/>
    </row>
    <row r="32" spans="1:35" ht="18" customHeight="1">
      <c r="A32" s="272" t="str">
        <f t="shared" si="6"/>
        <v/>
      </c>
      <c r="B32" s="110"/>
      <c r="C32" s="80"/>
      <c r="D32" s="65"/>
      <c r="E32" s="65"/>
      <c r="F32" s="94"/>
      <c r="G32" s="159"/>
      <c r="H32" s="160"/>
      <c r="I32" s="81"/>
      <c r="J32" s="82"/>
      <c r="K32" s="269"/>
      <c r="L32" s="82"/>
      <c r="M32" s="269"/>
      <c r="N32" s="83"/>
      <c r="O32" s="80"/>
      <c r="P32" s="95"/>
      <c r="Q32" s="267"/>
      <c r="R32" s="161"/>
      <c r="S32" s="267"/>
      <c r="T32" s="84"/>
      <c r="U32" s="221" t="str">
        <f t="shared" si="7"/>
        <v/>
      </c>
      <c r="W32" s="265" t="str">
        <f t="shared" si="2"/>
        <v/>
      </c>
      <c r="X32" s="266" t="str">
        <f t="shared" si="3"/>
        <v/>
      </c>
      <c r="Y32" s="244"/>
      <c r="Z32" s="249" t="s">
        <v>381</v>
      </c>
      <c r="AA32" s="265" t="str">
        <f t="shared" si="4"/>
        <v/>
      </c>
      <c r="AB32" s="266" t="str">
        <f t="shared" si="5"/>
        <v/>
      </c>
      <c r="AC32" s="244"/>
      <c r="AD32" s="243" t="s">
        <v>381</v>
      </c>
      <c r="AF32" s="55"/>
      <c r="AG32" s="55"/>
      <c r="AH32" s="1"/>
      <c r="AI32" s="1"/>
    </row>
    <row r="33" spans="1:35" ht="18" customHeight="1">
      <c r="A33" s="272" t="str">
        <f t="shared" si="6"/>
        <v/>
      </c>
      <c r="B33" s="111"/>
      <c r="C33" s="80"/>
      <c r="D33" s="65"/>
      <c r="E33" s="65"/>
      <c r="F33" s="94"/>
      <c r="G33" s="159"/>
      <c r="H33" s="160"/>
      <c r="I33" s="81"/>
      <c r="J33" s="82"/>
      <c r="K33" s="269"/>
      <c r="L33" s="82"/>
      <c r="M33" s="269"/>
      <c r="N33" s="83"/>
      <c r="O33" s="80"/>
      <c r="P33" s="95"/>
      <c r="Q33" s="267"/>
      <c r="R33" s="161"/>
      <c r="S33" s="267"/>
      <c r="T33" s="84"/>
      <c r="U33" s="221" t="str">
        <f t="shared" si="7"/>
        <v/>
      </c>
      <c r="W33" s="265" t="str">
        <f t="shared" si="2"/>
        <v/>
      </c>
      <c r="X33" s="266" t="str">
        <f t="shared" si="3"/>
        <v/>
      </c>
      <c r="Y33" s="244"/>
      <c r="Z33" s="249" t="s">
        <v>381</v>
      </c>
      <c r="AA33" s="265" t="str">
        <f t="shared" si="4"/>
        <v/>
      </c>
      <c r="AB33" s="266" t="str">
        <f t="shared" si="5"/>
        <v/>
      </c>
      <c r="AC33" s="244"/>
      <c r="AD33" s="243" t="s">
        <v>381</v>
      </c>
      <c r="AF33" s="55"/>
      <c r="AG33" s="55"/>
      <c r="AH33" s="1"/>
      <c r="AI33" s="1"/>
    </row>
    <row r="34" spans="1:35" ht="18" customHeight="1">
      <c r="A34" s="271" t="str">
        <f t="shared" si="6"/>
        <v/>
      </c>
      <c r="B34" s="110"/>
      <c r="C34" s="80"/>
      <c r="D34" s="65"/>
      <c r="E34" s="65"/>
      <c r="F34" s="94"/>
      <c r="G34" s="159"/>
      <c r="H34" s="160"/>
      <c r="I34" s="81"/>
      <c r="J34" s="82"/>
      <c r="K34" s="269"/>
      <c r="L34" s="82"/>
      <c r="M34" s="269"/>
      <c r="N34" s="83"/>
      <c r="O34" s="80"/>
      <c r="P34" s="95"/>
      <c r="Q34" s="267"/>
      <c r="R34" s="161"/>
      <c r="S34" s="267"/>
      <c r="T34" s="84"/>
      <c r="U34" s="221" t="str">
        <f t="shared" si="7"/>
        <v/>
      </c>
      <c r="W34" s="265" t="str">
        <f t="shared" si="2"/>
        <v/>
      </c>
      <c r="X34" s="266" t="str">
        <f t="shared" si="3"/>
        <v/>
      </c>
      <c r="Y34" s="244"/>
      <c r="Z34" s="249" t="s">
        <v>381</v>
      </c>
      <c r="AA34" s="265" t="str">
        <f t="shared" si="4"/>
        <v/>
      </c>
      <c r="AB34" s="266" t="str">
        <f t="shared" si="5"/>
        <v/>
      </c>
      <c r="AC34" s="244"/>
      <c r="AD34" s="243" t="s">
        <v>381</v>
      </c>
      <c r="AF34" s="55"/>
      <c r="AG34" s="55"/>
      <c r="AH34" s="1"/>
      <c r="AI34" s="1"/>
    </row>
    <row r="35" spans="1:35" ht="18" customHeight="1">
      <c r="A35" s="272" t="str">
        <f t="shared" si="6"/>
        <v/>
      </c>
      <c r="B35" s="111"/>
      <c r="C35" s="80"/>
      <c r="D35" s="65"/>
      <c r="E35" s="65"/>
      <c r="F35" s="94"/>
      <c r="G35" s="159"/>
      <c r="H35" s="160"/>
      <c r="I35" s="81"/>
      <c r="J35" s="82"/>
      <c r="K35" s="269"/>
      <c r="L35" s="82"/>
      <c r="M35" s="269"/>
      <c r="N35" s="83"/>
      <c r="O35" s="80"/>
      <c r="P35" s="95"/>
      <c r="Q35" s="267"/>
      <c r="R35" s="161"/>
      <c r="S35" s="267"/>
      <c r="T35" s="84"/>
      <c r="U35" s="221" t="str">
        <f t="shared" si="7"/>
        <v/>
      </c>
      <c r="W35" s="265" t="str">
        <f t="shared" si="2"/>
        <v/>
      </c>
      <c r="X35" s="266" t="str">
        <f t="shared" si="3"/>
        <v/>
      </c>
      <c r="Y35" s="244"/>
      <c r="Z35" s="249" t="s">
        <v>381</v>
      </c>
      <c r="AA35" s="265" t="str">
        <f t="shared" si="4"/>
        <v/>
      </c>
      <c r="AB35" s="266" t="str">
        <f t="shared" si="5"/>
        <v/>
      </c>
      <c r="AC35" s="244"/>
      <c r="AD35" s="243" t="s">
        <v>381</v>
      </c>
      <c r="AF35" s="55"/>
      <c r="AG35" s="55"/>
      <c r="AH35" s="1"/>
      <c r="AI35" s="1"/>
    </row>
    <row r="36" spans="1:35" ht="18" customHeight="1">
      <c r="A36" s="272" t="str">
        <f t="shared" si="6"/>
        <v/>
      </c>
      <c r="B36" s="110"/>
      <c r="C36" s="80"/>
      <c r="D36" s="65"/>
      <c r="E36" s="65"/>
      <c r="F36" s="94"/>
      <c r="G36" s="159"/>
      <c r="H36" s="160"/>
      <c r="I36" s="81"/>
      <c r="J36" s="82"/>
      <c r="K36" s="269"/>
      <c r="L36" s="82"/>
      <c r="M36" s="269"/>
      <c r="N36" s="83"/>
      <c r="O36" s="80"/>
      <c r="P36" s="95"/>
      <c r="Q36" s="267"/>
      <c r="R36" s="161"/>
      <c r="S36" s="267"/>
      <c r="T36" s="84"/>
      <c r="U36" s="221" t="str">
        <f t="shared" si="7"/>
        <v/>
      </c>
      <c r="W36" s="265" t="str">
        <f t="shared" si="2"/>
        <v/>
      </c>
      <c r="X36" s="266" t="str">
        <f t="shared" si="3"/>
        <v/>
      </c>
      <c r="Y36" s="244"/>
      <c r="Z36" s="249" t="s">
        <v>381</v>
      </c>
      <c r="AA36" s="265" t="str">
        <f t="shared" si="4"/>
        <v/>
      </c>
      <c r="AB36" s="266" t="str">
        <f t="shared" si="5"/>
        <v/>
      </c>
      <c r="AC36" s="244"/>
      <c r="AD36" s="243" t="s">
        <v>381</v>
      </c>
      <c r="AF36" s="55"/>
      <c r="AG36" s="55"/>
      <c r="AH36" s="1"/>
      <c r="AI36" s="1"/>
    </row>
    <row r="37" spans="1:35" ht="18" customHeight="1">
      <c r="A37" s="272" t="str">
        <f t="shared" si="6"/>
        <v/>
      </c>
      <c r="B37" s="111"/>
      <c r="C37" s="80"/>
      <c r="D37" s="65"/>
      <c r="E37" s="65"/>
      <c r="F37" s="94"/>
      <c r="G37" s="159"/>
      <c r="H37" s="160"/>
      <c r="I37" s="81"/>
      <c r="J37" s="82"/>
      <c r="K37" s="269"/>
      <c r="L37" s="82"/>
      <c r="M37" s="269"/>
      <c r="N37" s="83"/>
      <c r="O37" s="80"/>
      <c r="P37" s="95"/>
      <c r="Q37" s="267"/>
      <c r="R37" s="161"/>
      <c r="S37" s="267"/>
      <c r="T37" s="84"/>
      <c r="U37" s="221" t="str">
        <f t="shared" si="7"/>
        <v/>
      </c>
      <c r="W37" s="265" t="str">
        <f t="shared" si="2"/>
        <v/>
      </c>
      <c r="X37" s="266" t="str">
        <f t="shared" si="3"/>
        <v/>
      </c>
      <c r="Y37" s="244"/>
      <c r="Z37" s="249" t="s">
        <v>381</v>
      </c>
      <c r="AA37" s="265" t="str">
        <f t="shared" si="4"/>
        <v/>
      </c>
      <c r="AB37" s="266" t="str">
        <f t="shared" si="5"/>
        <v/>
      </c>
      <c r="AC37" s="244"/>
      <c r="AD37" s="243" t="s">
        <v>381</v>
      </c>
      <c r="AF37" s="55"/>
      <c r="AG37" s="55"/>
      <c r="AH37" s="1"/>
      <c r="AI37" s="1"/>
    </row>
    <row r="38" spans="1:35" ht="18" customHeight="1">
      <c r="A38" s="272" t="str">
        <f t="shared" si="6"/>
        <v/>
      </c>
      <c r="B38" s="110"/>
      <c r="C38" s="80"/>
      <c r="D38" s="65"/>
      <c r="E38" s="65"/>
      <c r="F38" s="94"/>
      <c r="G38" s="159"/>
      <c r="H38" s="160"/>
      <c r="I38" s="81"/>
      <c r="J38" s="82"/>
      <c r="K38" s="269"/>
      <c r="L38" s="82"/>
      <c r="M38" s="269"/>
      <c r="N38" s="83"/>
      <c r="O38" s="80"/>
      <c r="P38" s="95"/>
      <c r="Q38" s="267"/>
      <c r="R38" s="161"/>
      <c r="S38" s="267"/>
      <c r="T38" s="84"/>
      <c r="U38" s="221" t="str">
        <f t="shared" si="7"/>
        <v/>
      </c>
      <c r="W38" s="265" t="str">
        <f t="shared" si="2"/>
        <v/>
      </c>
      <c r="X38" s="266" t="str">
        <f t="shared" si="3"/>
        <v/>
      </c>
      <c r="Y38" s="244"/>
      <c r="Z38" s="249" t="s">
        <v>381</v>
      </c>
      <c r="AA38" s="265" t="str">
        <f t="shared" si="4"/>
        <v/>
      </c>
      <c r="AB38" s="266" t="str">
        <f t="shared" si="5"/>
        <v/>
      </c>
      <c r="AC38" s="244"/>
      <c r="AD38" s="243" t="s">
        <v>381</v>
      </c>
      <c r="AF38" s="55"/>
      <c r="AG38" s="55"/>
      <c r="AH38" s="1"/>
      <c r="AI38" s="1"/>
    </row>
    <row r="39" spans="1:35" ht="18" customHeight="1">
      <c r="A39" s="272" t="str">
        <f t="shared" si="6"/>
        <v/>
      </c>
      <c r="B39" s="111"/>
      <c r="C39" s="80"/>
      <c r="D39" s="65"/>
      <c r="E39" s="65"/>
      <c r="F39" s="94"/>
      <c r="G39" s="159"/>
      <c r="H39" s="160"/>
      <c r="I39" s="81"/>
      <c r="J39" s="82"/>
      <c r="K39" s="269"/>
      <c r="L39" s="82"/>
      <c r="M39" s="269"/>
      <c r="N39" s="83"/>
      <c r="O39" s="80"/>
      <c r="P39" s="95"/>
      <c r="Q39" s="267"/>
      <c r="R39" s="161"/>
      <c r="S39" s="267"/>
      <c r="T39" s="84"/>
      <c r="U39" s="221" t="str">
        <f t="shared" si="7"/>
        <v/>
      </c>
      <c r="W39" s="265" t="str">
        <f t="shared" si="2"/>
        <v/>
      </c>
      <c r="X39" s="266" t="str">
        <f t="shared" si="3"/>
        <v/>
      </c>
      <c r="Y39" s="244"/>
      <c r="Z39" s="249" t="s">
        <v>381</v>
      </c>
      <c r="AA39" s="265" t="str">
        <f t="shared" si="4"/>
        <v/>
      </c>
      <c r="AB39" s="266" t="str">
        <f t="shared" si="5"/>
        <v/>
      </c>
      <c r="AC39" s="244"/>
      <c r="AD39" s="243" t="s">
        <v>381</v>
      </c>
      <c r="AF39" s="55"/>
      <c r="AG39" s="55"/>
      <c r="AH39" s="1"/>
      <c r="AI39" s="1"/>
    </row>
    <row r="40" spans="1:35" ht="18" customHeight="1">
      <c r="A40" s="272" t="str">
        <f t="shared" si="6"/>
        <v/>
      </c>
      <c r="B40" s="110"/>
      <c r="C40" s="80"/>
      <c r="D40" s="65"/>
      <c r="E40" s="65"/>
      <c r="F40" s="94"/>
      <c r="G40" s="159"/>
      <c r="H40" s="160"/>
      <c r="I40" s="81"/>
      <c r="J40" s="82"/>
      <c r="K40" s="269"/>
      <c r="L40" s="82"/>
      <c r="M40" s="269"/>
      <c r="N40" s="83"/>
      <c r="O40" s="80"/>
      <c r="P40" s="95"/>
      <c r="Q40" s="267"/>
      <c r="R40" s="161"/>
      <c r="S40" s="267"/>
      <c r="T40" s="84"/>
      <c r="U40" s="221" t="str">
        <f t="shared" si="7"/>
        <v/>
      </c>
      <c r="W40" s="265" t="str">
        <f t="shared" si="2"/>
        <v/>
      </c>
      <c r="X40" s="266" t="str">
        <f t="shared" si="3"/>
        <v/>
      </c>
      <c r="Y40" s="244"/>
      <c r="Z40" s="249" t="s">
        <v>381</v>
      </c>
      <c r="AA40" s="265" t="str">
        <f t="shared" si="4"/>
        <v/>
      </c>
      <c r="AB40" s="266" t="str">
        <f t="shared" si="5"/>
        <v/>
      </c>
      <c r="AC40" s="244"/>
      <c r="AD40" s="243" t="s">
        <v>381</v>
      </c>
      <c r="AF40" s="55"/>
      <c r="AG40" s="55"/>
      <c r="AH40" s="1"/>
      <c r="AI40" s="1"/>
    </row>
    <row r="41" spans="1:35" ht="18" customHeight="1">
      <c r="A41" s="272" t="str">
        <f t="shared" si="6"/>
        <v/>
      </c>
      <c r="B41" s="111"/>
      <c r="C41" s="80"/>
      <c r="D41" s="65"/>
      <c r="E41" s="65"/>
      <c r="F41" s="94"/>
      <c r="G41" s="159"/>
      <c r="H41" s="160"/>
      <c r="I41" s="81"/>
      <c r="J41" s="82"/>
      <c r="K41" s="269"/>
      <c r="L41" s="82"/>
      <c r="M41" s="269"/>
      <c r="N41" s="83"/>
      <c r="O41" s="80"/>
      <c r="P41" s="95"/>
      <c r="Q41" s="267"/>
      <c r="R41" s="161"/>
      <c r="S41" s="267"/>
      <c r="T41" s="84"/>
      <c r="U41" s="221" t="str">
        <f t="shared" si="7"/>
        <v/>
      </c>
      <c r="W41" s="265" t="str">
        <f t="shared" si="2"/>
        <v/>
      </c>
      <c r="X41" s="266" t="str">
        <f t="shared" si="3"/>
        <v/>
      </c>
      <c r="Y41" s="244"/>
      <c r="Z41" s="249" t="s">
        <v>381</v>
      </c>
      <c r="AA41" s="265" t="str">
        <f t="shared" si="4"/>
        <v/>
      </c>
      <c r="AB41" s="266" t="str">
        <f t="shared" si="5"/>
        <v/>
      </c>
      <c r="AC41" s="244"/>
      <c r="AD41" s="243" t="s">
        <v>381</v>
      </c>
      <c r="AF41" s="55"/>
      <c r="AG41" s="55"/>
      <c r="AH41" s="1"/>
      <c r="AI41" s="1"/>
    </row>
    <row r="42" spans="1:35" ht="18" customHeight="1">
      <c r="A42" s="272" t="str">
        <f t="shared" si="6"/>
        <v/>
      </c>
      <c r="B42" s="110"/>
      <c r="C42" s="80"/>
      <c r="D42" s="65"/>
      <c r="E42" s="65"/>
      <c r="F42" s="94"/>
      <c r="G42" s="159"/>
      <c r="H42" s="160"/>
      <c r="I42" s="81"/>
      <c r="J42" s="82"/>
      <c r="K42" s="269"/>
      <c r="L42" s="82"/>
      <c r="M42" s="269"/>
      <c r="N42" s="83"/>
      <c r="O42" s="80"/>
      <c r="P42" s="95"/>
      <c r="Q42" s="267"/>
      <c r="R42" s="161"/>
      <c r="S42" s="267"/>
      <c r="T42" s="84"/>
      <c r="U42" s="221" t="str">
        <f t="shared" si="7"/>
        <v/>
      </c>
      <c r="W42" s="265" t="str">
        <f t="shared" si="2"/>
        <v/>
      </c>
      <c r="X42" s="266" t="str">
        <f t="shared" si="3"/>
        <v/>
      </c>
      <c r="Y42" s="244"/>
      <c r="Z42" s="249" t="s">
        <v>381</v>
      </c>
      <c r="AA42" s="265" t="str">
        <f t="shared" si="4"/>
        <v/>
      </c>
      <c r="AB42" s="266" t="str">
        <f t="shared" si="5"/>
        <v/>
      </c>
      <c r="AC42" s="244"/>
      <c r="AD42" s="243" t="s">
        <v>381</v>
      </c>
      <c r="AF42" s="55"/>
      <c r="AG42" s="55"/>
      <c r="AH42" s="1"/>
      <c r="AI42" s="1"/>
    </row>
    <row r="43" spans="1:35" ht="18" customHeight="1">
      <c r="A43" s="272" t="str">
        <f t="shared" si="6"/>
        <v/>
      </c>
      <c r="B43" s="111"/>
      <c r="C43" s="80"/>
      <c r="D43" s="65"/>
      <c r="E43" s="65"/>
      <c r="F43" s="94"/>
      <c r="G43" s="159"/>
      <c r="H43" s="160"/>
      <c r="I43" s="81"/>
      <c r="J43" s="82"/>
      <c r="K43" s="269"/>
      <c r="L43" s="82"/>
      <c r="M43" s="269"/>
      <c r="N43" s="83"/>
      <c r="O43" s="80"/>
      <c r="P43" s="95"/>
      <c r="Q43" s="267"/>
      <c r="R43" s="161"/>
      <c r="S43" s="267"/>
      <c r="T43" s="84"/>
      <c r="U43" s="221" t="str">
        <f t="shared" si="7"/>
        <v/>
      </c>
      <c r="W43" s="265" t="str">
        <f t="shared" si="2"/>
        <v/>
      </c>
      <c r="X43" s="266" t="str">
        <f t="shared" si="3"/>
        <v/>
      </c>
      <c r="Y43" s="244"/>
      <c r="Z43" s="249" t="s">
        <v>381</v>
      </c>
      <c r="AA43" s="265" t="str">
        <f t="shared" si="4"/>
        <v/>
      </c>
      <c r="AB43" s="266" t="str">
        <f t="shared" si="5"/>
        <v/>
      </c>
      <c r="AC43" s="244"/>
      <c r="AD43" s="243" t="s">
        <v>381</v>
      </c>
      <c r="AF43" s="55"/>
      <c r="AG43" s="55"/>
      <c r="AH43" s="1"/>
      <c r="AI43" s="1"/>
    </row>
    <row r="44" spans="1:35" ht="18" customHeight="1">
      <c r="A44" s="272" t="str">
        <f t="shared" si="6"/>
        <v/>
      </c>
      <c r="B44" s="110"/>
      <c r="C44" s="80"/>
      <c r="D44" s="65"/>
      <c r="E44" s="65"/>
      <c r="F44" s="94"/>
      <c r="G44" s="159"/>
      <c r="H44" s="160"/>
      <c r="I44" s="81"/>
      <c r="J44" s="82"/>
      <c r="K44" s="269"/>
      <c r="L44" s="82"/>
      <c r="M44" s="269"/>
      <c r="N44" s="83"/>
      <c r="O44" s="80"/>
      <c r="P44" s="95"/>
      <c r="Q44" s="267"/>
      <c r="R44" s="161"/>
      <c r="S44" s="267"/>
      <c r="T44" s="84"/>
      <c r="U44" s="221" t="str">
        <f t="shared" si="7"/>
        <v/>
      </c>
      <c r="W44" s="265" t="str">
        <f t="shared" si="2"/>
        <v/>
      </c>
      <c r="X44" s="266" t="str">
        <f t="shared" si="3"/>
        <v/>
      </c>
      <c r="Y44" s="244"/>
      <c r="Z44" s="249" t="s">
        <v>381</v>
      </c>
      <c r="AA44" s="265" t="str">
        <f t="shared" si="4"/>
        <v/>
      </c>
      <c r="AB44" s="266" t="str">
        <f t="shared" si="5"/>
        <v/>
      </c>
      <c r="AC44" s="244"/>
      <c r="AD44" s="243" t="s">
        <v>381</v>
      </c>
      <c r="AF44" s="55"/>
      <c r="AG44" s="55"/>
      <c r="AH44" s="1"/>
      <c r="AI44" s="1"/>
    </row>
    <row r="45" spans="1:35" ht="18" customHeight="1">
      <c r="A45" s="272" t="str">
        <f t="shared" si="6"/>
        <v/>
      </c>
      <c r="B45" s="111"/>
      <c r="C45" s="80"/>
      <c r="D45" s="65"/>
      <c r="E45" s="65"/>
      <c r="F45" s="94"/>
      <c r="G45" s="159"/>
      <c r="H45" s="160"/>
      <c r="I45" s="81"/>
      <c r="J45" s="82"/>
      <c r="K45" s="269"/>
      <c r="L45" s="82"/>
      <c r="M45" s="269"/>
      <c r="N45" s="83"/>
      <c r="O45" s="80"/>
      <c r="P45" s="95"/>
      <c r="Q45" s="267"/>
      <c r="R45" s="161"/>
      <c r="S45" s="267"/>
      <c r="T45" s="84"/>
      <c r="U45" s="221" t="str">
        <f t="shared" si="7"/>
        <v/>
      </c>
      <c r="W45" s="265" t="str">
        <f t="shared" si="2"/>
        <v/>
      </c>
      <c r="X45" s="266" t="str">
        <f t="shared" si="3"/>
        <v/>
      </c>
      <c r="Y45" s="244"/>
      <c r="Z45" s="249" t="s">
        <v>381</v>
      </c>
      <c r="AA45" s="265" t="str">
        <f t="shared" si="4"/>
        <v/>
      </c>
      <c r="AB45" s="266" t="str">
        <f t="shared" si="5"/>
        <v/>
      </c>
      <c r="AC45" s="244"/>
      <c r="AD45" s="243" t="s">
        <v>381</v>
      </c>
      <c r="AF45" s="55"/>
      <c r="AG45" s="55"/>
      <c r="AH45" s="1"/>
      <c r="AI45" s="1"/>
    </row>
    <row r="46" spans="1:35" ht="18" customHeight="1">
      <c r="A46" s="272" t="str">
        <f t="shared" si="6"/>
        <v/>
      </c>
      <c r="B46" s="110"/>
      <c r="C46" s="80"/>
      <c r="D46" s="65"/>
      <c r="E46" s="65"/>
      <c r="F46" s="94"/>
      <c r="G46" s="159"/>
      <c r="H46" s="160"/>
      <c r="I46" s="81"/>
      <c r="J46" s="82"/>
      <c r="K46" s="269"/>
      <c r="L46" s="82"/>
      <c r="M46" s="269"/>
      <c r="N46" s="83"/>
      <c r="O46" s="80"/>
      <c r="P46" s="95"/>
      <c r="Q46" s="267"/>
      <c r="R46" s="161"/>
      <c r="S46" s="267"/>
      <c r="T46" s="84"/>
      <c r="U46" s="221" t="str">
        <f t="shared" si="7"/>
        <v/>
      </c>
      <c r="W46" s="265" t="str">
        <f t="shared" si="2"/>
        <v/>
      </c>
      <c r="X46" s="266" t="str">
        <f t="shared" si="3"/>
        <v/>
      </c>
      <c r="Y46" s="244"/>
      <c r="Z46" s="249" t="s">
        <v>381</v>
      </c>
      <c r="AA46" s="265" t="str">
        <f t="shared" si="4"/>
        <v/>
      </c>
      <c r="AB46" s="266" t="str">
        <f t="shared" si="5"/>
        <v/>
      </c>
      <c r="AC46" s="244"/>
      <c r="AD46" s="243" t="s">
        <v>381</v>
      </c>
      <c r="AF46" s="55"/>
      <c r="AG46" s="55"/>
      <c r="AH46" s="1"/>
      <c r="AI46" s="1"/>
    </row>
    <row r="47" spans="1:35" ht="18" customHeight="1">
      <c r="A47" s="272" t="str">
        <f t="shared" si="6"/>
        <v/>
      </c>
      <c r="B47" s="111"/>
      <c r="C47" s="80"/>
      <c r="D47" s="65"/>
      <c r="E47" s="65"/>
      <c r="F47" s="94"/>
      <c r="G47" s="159"/>
      <c r="H47" s="160"/>
      <c r="I47" s="81"/>
      <c r="J47" s="82"/>
      <c r="K47" s="269"/>
      <c r="L47" s="82"/>
      <c r="M47" s="269"/>
      <c r="N47" s="83"/>
      <c r="O47" s="80"/>
      <c r="P47" s="95"/>
      <c r="Q47" s="267"/>
      <c r="R47" s="161"/>
      <c r="S47" s="267"/>
      <c r="T47" s="84"/>
      <c r="U47" s="221" t="str">
        <f t="shared" si="7"/>
        <v/>
      </c>
      <c r="W47" s="265" t="str">
        <f t="shared" si="2"/>
        <v/>
      </c>
      <c r="X47" s="266" t="str">
        <f t="shared" si="3"/>
        <v/>
      </c>
      <c r="Y47" s="244"/>
      <c r="Z47" s="249" t="s">
        <v>381</v>
      </c>
      <c r="AA47" s="265" t="str">
        <f t="shared" si="4"/>
        <v/>
      </c>
      <c r="AB47" s="266" t="str">
        <f t="shared" si="5"/>
        <v/>
      </c>
      <c r="AC47" s="244"/>
      <c r="AD47" s="243" t="s">
        <v>381</v>
      </c>
      <c r="AF47" s="55"/>
      <c r="AG47" s="55"/>
      <c r="AH47" s="1"/>
      <c r="AI47" s="1"/>
    </row>
    <row r="48" spans="1:35" ht="18" customHeight="1">
      <c r="A48" s="272" t="str">
        <f t="shared" si="6"/>
        <v/>
      </c>
      <c r="B48" s="110"/>
      <c r="C48" s="80"/>
      <c r="D48" s="65"/>
      <c r="E48" s="65"/>
      <c r="F48" s="94"/>
      <c r="G48" s="159"/>
      <c r="H48" s="160"/>
      <c r="I48" s="81"/>
      <c r="J48" s="82"/>
      <c r="K48" s="269"/>
      <c r="L48" s="82"/>
      <c r="M48" s="269"/>
      <c r="N48" s="83"/>
      <c r="O48" s="80"/>
      <c r="P48" s="95"/>
      <c r="Q48" s="267"/>
      <c r="R48" s="161"/>
      <c r="S48" s="267"/>
      <c r="T48" s="84"/>
      <c r="U48" s="221" t="str">
        <f t="shared" si="7"/>
        <v/>
      </c>
      <c r="W48" s="265" t="str">
        <f t="shared" si="2"/>
        <v/>
      </c>
      <c r="X48" s="266" t="str">
        <f t="shared" si="3"/>
        <v/>
      </c>
      <c r="Y48" s="244"/>
      <c r="Z48" s="249" t="s">
        <v>381</v>
      </c>
      <c r="AA48" s="265" t="str">
        <f t="shared" si="4"/>
        <v/>
      </c>
      <c r="AB48" s="266" t="str">
        <f t="shared" si="5"/>
        <v/>
      </c>
      <c r="AC48" s="244"/>
      <c r="AD48" s="243" t="s">
        <v>381</v>
      </c>
      <c r="AF48" s="55"/>
      <c r="AG48" s="55"/>
      <c r="AH48" s="1"/>
      <c r="AI48" s="1"/>
    </row>
    <row r="49" spans="1:35" ht="18" customHeight="1">
      <c r="A49" s="272" t="str">
        <f t="shared" si="6"/>
        <v/>
      </c>
      <c r="B49" s="111"/>
      <c r="C49" s="80"/>
      <c r="D49" s="65"/>
      <c r="E49" s="65"/>
      <c r="F49" s="94"/>
      <c r="G49" s="159"/>
      <c r="H49" s="160"/>
      <c r="I49" s="81"/>
      <c r="J49" s="82"/>
      <c r="K49" s="269"/>
      <c r="L49" s="82"/>
      <c r="M49" s="269"/>
      <c r="N49" s="83"/>
      <c r="O49" s="80"/>
      <c r="P49" s="95"/>
      <c r="Q49" s="267"/>
      <c r="R49" s="161"/>
      <c r="S49" s="267"/>
      <c r="T49" s="84"/>
      <c r="U49" s="221" t="str">
        <f t="shared" si="7"/>
        <v/>
      </c>
      <c r="W49" s="265" t="str">
        <f t="shared" si="2"/>
        <v/>
      </c>
      <c r="X49" s="266" t="str">
        <f t="shared" si="3"/>
        <v/>
      </c>
      <c r="Y49" s="244"/>
      <c r="Z49" s="249" t="s">
        <v>381</v>
      </c>
      <c r="AA49" s="265" t="str">
        <f t="shared" si="4"/>
        <v/>
      </c>
      <c r="AB49" s="266" t="str">
        <f t="shared" si="5"/>
        <v/>
      </c>
      <c r="AC49" s="244"/>
      <c r="AD49" s="243" t="s">
        <v>381</v>
      </c>
      <c r="AF49" s="55"/>
      <c r="AG49" s="55"/>
      <c r="AH49" s="1"/>
      <c r="AI49" s="1"/>
    </row>
    <row r="50" spans="1:35" ht="18" customHeight="1">
      <c r="A50" s="272" t="str">
        <f t="shared" si="6"/>
        <v/>
      </c>
      <c r="B50" s="110"/>
      <c r="C50" s="80"/>
      <c r="D50" s="65"/>
      <c r="E50" s="65"/>
      <c r="F50" s="94"/>
      <c r="G50" s="159"/>
      <c r="H50" s="160"/>
      <c r="I50" s="81"/>
      <c r="J50" s="82"/>
      <c r="K50" s="269"/>
      <c r="L50" s="82"/>
      <c r="M50" s="269"/>
      <c r="N50" s="83"/>
      <c r="O50" s="80"/>
      <c r="P50" s="95"/>
      <c r="Q50" s="267"/>
      <c r="R50" s="161"/>
      <c r="S50" s="267"/>
      <c r="T50" s="84"/>
      <c r="U50" s="221" t="str">
        <f t="shared" si="7"/>
        <v/>
      </c>
      <c r="W50" s="265" t="str">
        <f t="shared" si="2"/>
        <v/>
      </c>
      <c r="X50" s="266" t="str">
        <f t="shared" si="3"/>
        <v/>
      </c>
      <c r="Y50" s="244"/>
      <c r="Z50" s="249" t="s">
        <v>381</v>
      </c>
      <c r="AA50" s="265" t="str">
        <f t="shared" si="4"/>
        <v/>
      </c>
      <c r="AB50" s="266" t="str">
        <f t="shared" si="5"/>
        <v/>
      </c>
      <c r="AC50" s="244"/>
      <c r="AD50" s="243" t="s">
        <v>381</v>
      </c>
      <c r="AF50" s="55"/>
      <c r="AG50" s="55"/>
      <c r="AH50" s="1"/>
      <c r="AI50" s="1"/>
    </row>
    <row r="51" spans="1:35" ht="18" customHeight="1">
      <c r="A51" s="272" t="str">
        <f t="shared" si="6"/>
        <v/>
      </c>
      <c r="B51" s="111"/>
      <c r="C51" s="80"/>
      <c r="D51" s="65"/>
      <c r="E51" s="65"/>
      <c r="F51" s="94"/>
      <c r="G51" s="159"/>
      <c r="H51" s="160"/>
      <c r="I51" s="81"/>
      <c r="J51" s="82"/>
      <c r="K51" s="269"/>
      <c r="L51" s="82"/>
      <c r="M51" s="269"/>
      <c r="N51" s="83"/>
      <c r="O51" s="80"/>
      <c r="P51" s="95"/>
      <c r="Q51" s="267"/>
      <c r="R51" s="161"/>
      <c r="S51" s="267"/>
      <c r="T51" s="84"/>
      <c r="U51" s="221" t="str">
        <f t="shared" si="7"/>
        <v/>
      </c>
      <c r="W51" s="265" t="str">
        <f t="shared" si="2"/>
        <v/>
      </c>
      <c r="X51" s="266" t="str">
        <f t="shared" si="3"/>
        <v/>
      </c>
      <c r="Y51" s="244"/>
      <c r="Z51" s="249" t="s">
        <v>381</v>
      </c>
      <c r="AA51" s="265" t="str">
        <f t="shared" si="4"/>
        <v/>
      </c>
      <c r="AB51" s="266" t="str">
        <f t="shared" si="5"/>
        <v/>
      </c>
      <c r="AC51" s="244"/>
      <c r="AD51" s="243" t="s">
        <v>381</v>
      </c>
      <c r="AF51" s="55"/>
      <c r="AG51" s="55"/>
      <c r="AH51" s="1"/>
      <c r="AI51" s="1"/>
    </row>
    <row r="52" spans="1:35" ht="18" customHeight="1">
      <c r="A52" s="272" t="str">
        <f t="shared" si="6"/>
        <v/>
      </c>
      <c r="B52" s="110"/>
      <c r="C52" s="80"/>
      <c r="D52" s="65"/>
      <c r="E52" s="65"/>
      <c r="F52" s="94"/>
      <c r="G52" s="159"/>
      <c r="H52" s="160"/>
      <c r="I52" s="81"/>
      <c r="J52" s="82"/>
      <c r="K52" s="269"/>
      <c r="L52" s="82"/>
      <c r="M52" s="269"/>
      <c r="N52" s="83"/>
      <c r="O52" s="80"/>
      <c r="P52" s="95"/>
      <c r="Q52" s="267"/>
      <c r="R52" s="161"/>
      <c r="S52" s="267"/>
      <c r="T52" s="84"/>
      <c r="U52" s="221" t="str">
        <f t="shared" si="7"/>
        <v/>
      </c>
      <c r="W52" s="265" t="str">
        <f t="shared" si="2"/>
        <v/>
      </c>
      <c r="X52" s="266" t="str">
        <f t="shared" si="3"/>
        <v/>
      </c>
      <c r="Y52" s="244"/>
      <c r="Z52" s="249" t="s">
        <v>381</v>
      </c>
      <c r="AA52" s="265" t="str">
        <f t="shared" si="4"/>
        <v/>
      </c>
      <c r="AB52" s="266" t="str">
        <f t="shared" si="5"/>
        <v/>
      </c>
      <c r="AC52" s="244"/>
      <c r="AD52" s="243" t="s">
        <v>381</v>
      </c>
      <c r="AF52" s="55"/>
      <c r="AG52" s="55"/>
      <c r="AH52" s="1"/>
      <c r="AI52" s="1"/>
    </row>
    <row r="53" spans="1:35" ht="18" customHeight="1">
      <c r="A53" s="273" t="str">
        <f t="shared" si="6"/>
        <v/>
      </c>
      <c r="B53" s="111"/>
      <c r="C53" s="80"/>
      <c r="D53" s="65"/>
      <c r="E53" s="65"/>
      <c r="F53" s="94"/>
      <c r="G53" s="159"/>
      <c r="H53" s="160"/>
      <c r="I53" s="81"/>
      <c r="J53" s="82"/>
      <c r="K53" s="269"/>
      <c r="L53" s="82"/>
      <c r="M53" s="269"/>
      <c r="N53" s="83"/>
      <c r="O53" s="80"/>
      <c r="P53" s="95"/>
      <c r="Q53" s="267"/>
      <c r="R53" s="161"/>
      <c r="S53" s="267"/>
      <c r="T53" s="84"/>
      <c r="U53" s="221" t="str">
        <f t="shared" si="7"/>
        <v/>
      </c>
      <c r="W53" s="265" t="str">
        <f t="shared" si="2"/>
        <v/>
      </c>
      <c r="X53" s="266" t="str">
        <f t="shared" si="3"/>
        <v/>
      </c>
      <c r="Y53" s="245"/>
      <c r="Z53" s="250" t="s">
        <v>381</v>
      </c>
      <c r="AA53" s="265" t="str">
        <f t="shared" si="4"/>
        <v/>
      </c>
      <c r="AB53" s="266" t="str">
        <f t="shared" si="5"/>
        <v/>
      </c>
      <c r="AC53" s="245"/>
      <c r="AD53" s="246" t="s">
        <v>381</v>
      </c>
      <c r="AF53" s="55"/>
      <c r="AG53" s="55"/>
      <c r="AH53" s="1"/>
      <c r="AI53" s="1"/>
    </row>
  </sheetData>
  <mergeCells count="5">
    <mergeCell ref="J1:K1"/>
    <mergeCell ref="U1:V1"/>
    <mergeCell ref="A1:C1"/>
    <mergeCell ref="F1:G1"/>
    <mergeCell ref="Q1:R1"/>
  </mergeCells>
  <phoneticPr fontId="2"/>
  <dataValidations xWindow="1583" yWindow="316" count="12">
    <dataValidation type="list" allowBlank="1" showInputMessage="1" showErrorMessage="1" promptTitle="種目名" sqref="L3:L53 J3:J53">
      <formula1>男子種目</formula1>
    </dataValidation>
    <dataValidation type="list" allowBlank="1" showInputMessage="1" showErrorMessage="1" sqref="H3:H53">
      <formula1>男</formula1>
    </dataValidation>
    <dataValidation type="list" allowBlank="1" showInputMessage="1" showErrorMessage="1" sqref="N3:O53">
      <formula1>リレー</formula1>
    </dataValidation>
    <dataValidation type="list" allowBlank="1" showInputMessage="1" showErrorMessage="1" sqref="I3:I53">
      <formula1>健康</formula1>
    </dataValidation>
    <dataValidation imeMode="hiragana" allowBlank="1" showInputMessage="1" showErrorMessage="1" sqref="D4:D53"/>
    <dataValidation imeMode="halfKatakana" allowBlank="1" showInputMessage="1" showErrorMessage="1" sqref="E4:F53"/>
    <dataValidation imeMode="off" allowBlank="1" showInputMessage="1" showErrorMessage="1" sqref="B4:C53"/>
    <dataValidation type="list" allowBlank="1" showInputMessage="1" showErrorMessage="1" sqref="T3:U53">
      <formula1>備考</formula1>
    </dataValidation>
    <dataValidation type="list" allowBlank="1" showInputMessage="1" showErrorMessage="1" sqref="P3:P53 R3:R53">
      <formula1>男子得点外種目</formula1>
    </dataValidation>
    <dataValidation imeMode="off" allowBlank="1" showInputMessage="1" showErrorMessage="1" promptTitle="シーズン最高記録" prompt="ﾄﾗｯｸは1/100、ﾌｨｰﾙﾄﾞはcm単位で入力_x000a_例：12秒00→1200_x000a_9分30秒00→93000_x000a_5m00→500" sqref="K4:K53 M4:M53"/>
    <dataValidation type="whole" allowBlank="1" showInputMessage="1" showErrorMessage="1" sqref="G3">
      <formula1>1</formula1>
      <formula2>5</formula2>
    </dataValidation>
    <dataValidation type="whole" allowBlank="1" showInputMessage="1" showErrorMessage="1" error="1～5の半角数字を入力して下さい" sqref="G4:G53">
      <formula1>1</formula1>
      <formula2>5</formula2>
    </dataValidation>
  </dataValidations>
  <printOptions horizontalCentered="1"/>
  <pageMargins left="0.59055118110236227" right="0.39370078740157483" top="0.78740157480314965" bottom="0.39370078740157483" header="0.39370078740157483" footer="0.51181102362204722"/>
  <pageSetup paperSize="9" scale="41" orientation="landscape" r:id="rId1"/>
  <headerFooter alignWithMargins="0">
    <oddHeader>&amp;L&amp;"ＭＳ Ｐ明朝,標準"平成29年度 全国高等専門学校体育大会 陸上競技大会&amp;"ＭＳ ゴシック,標準"  &amp;12参加申込一覧&amp;R&amp;P/&amp;N</oddHeader>
  </headerFooter>
  <rowBreaks count="1" manualBreakCount="1">
    <brk id="33" max="38"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53"/>
  <sheetViews>
    <sheetView showZeros="0" view="pageBreakPreview" zoomScale="85" zoomScaleNormal="100" zoomScaleSheetLayoutView="85" workbookViewId="0">
      <pane xSplit="1" ySplit="3" topLeftCell="B4" activePane="bottomRight" state="frozen"/>
      <selection pane="topRight" activeCell="B1" sqref="B1"/>
      <selection pane="bottomLeft" activeCell="A4" sqref="A4"/>
      <selection pane="bottomRight" activeCell="C4" sqref="C4"/>
    </sheetView>
  </sheetViews>
  <sheetFormatPr defaultColWidth="8.85546875" defaultRowHeight="12"/>
  <cols>
    <col min="1" max="1" width="4.42578125" style="1" bestFit="1" customWidth="1"/>
    <col min="2" max="2" width="6.7109375" style="2" customWidth="1"/>
    <col min="3" max="3" width="9.140625" style="3" customWidth="1"/>
    <col min="4" max="4" width="13.42578125" style="4" customWidth="1"/>
    <col min="5" max="6" width="12" style="1" customWidth="1"/>
    <col min="7" max="7" width="4.28515625" style="1" customWidth="1"/>
    <col min="8" max="8" width="4.42578125" style="1" bestFit="1" customWidth="1"/>
    <col min="9" max="9" width="5.42578125" style="1" customWidth="1"/>
    <col min="10" max="10" width="9.42578125" style="1" customWidth="1"/>
    <col min="11" max="11" width="8.85546875" style="1" customWidth="1"/>
    <col min="12" max="12" width="9.42578125" style="1" customWidth="1"/>
    <col min="13" max="13" width="8.85546875" style="1" customWidth="1"/>
    <col min="14" max="14" width="8" style="1" customWidth="1"/>
    <col min="15" max="15" width="2.85546875" style="5" customWidth="1"/>
    <col min="16" max="16" width="9.42578125" style="5" customWidth="1"/>
    <col min="17" max="17" width="8.85546875" style="1" customWidth="1"/>
    <col min="18" max="18" width="9.42578125" style="1" customWidth="1"/>
    <col min="19" max="19" width="8.85546875" style="5" customWidth="1"/>
    <col min="20" max="20" width="14.85546875" style="1" customWidth="1"/>
    <col min="21" max="21" width="11.7109375" style="1" bestFit="1" customWidth="1"/>
    <col min="22" max="22" width="6.7109375" style="5" customWidth="1"/>
    <col min="23" max="24" width="8" style="1" customWidth="1"/>
    <col min="25" max="25" width="23.140625" style="1" customWidth="1"/>
    <col min="26" max="26" width="9.42578125" style="1" customWidth="1"/>
    <col min="27" max="28" width="8" style="1" customWidth="1"/>
    <col min="29" max="29" width="23.140625" style="1" customWidth="1"/>
    <col min="30" max="30" width="9.42578125" style="1" customWidth="1"/>
    <col min="31" max="31" width="6.7109375" style="1" customWidth="1"/>
    <col min="32" max="32" width="7.7109375" style="1" bestFit="1" customWidth="1"/>
    <col min="33" max="33" width="9.5703125" style="1" bestFit="1" customWidth="1"/>
    <col min="34" max="34" width="13.7109375" style="1" bestFit="1" customWidth="1"/>
    <col min="35" max="35" width="4.28515625" style="1" customWidth="1"/>
    <col min="36" max="36" width="9.5703125" style="55" customWidth="1"/>
    <col min="37" max="37" width="9.140625" style="1" customWidth="1"/>
    <col min="38" max="38" width="14.140625" style="1" bestFit="1" customWidth="1"/>
    <col min="39" max="44" width="9.140625" style="1" customWidth="1"/>
    <col min="45" max="48" width="4.7109375" style="1" customWidth="1"/>
    <col min="49" max="49" width="9.140625" customWidth="1"/>
    <col min="50" max="16384" width="8.85546875" style="1"/>
  </cols>
  <sheetData>
    <row r="1" spans="1:50" ht="21" customHeight="1">
      <c r="A1" s="299">
        <f>+基本情報!B2</f>
        <v>0</v>
      </c>
      <c r="B1" s="299"/>
      <c r="C1" s="299"/>
      <c r="D1" s="66" t="s">
        <v>18</v>
      </c>
      <c r="E1" s="67" t="s">
        <v>19</v>
      </c>
      <c r="F1" s="298" t="str">
        <f>IF(基本情報!B5="","",基本情報!B5)</f>
        <v/>
      </c>
      <c r="G1" s="298"/>
      <c r="H1" s="68" t="s">
        <v>366</v>
      </c>
      <c r="I1" s="300" t="str">
        <f>IF(基本情報!B7="","",基本情報!B7)</f>
        <v/>
      </c>
      <c r="J1" s="300"/>
      <c r="K1" s="151"/>
      <c r="L1" s="69" t="s">
        <v>355</v>
      </c>
      <c r="M1" s="219" t="str">
        <f>IF(基本情報!B8="","",基本情報!B8)</f>
        <v/>
      </c>
      <c r="N1" s="162"/>
      <c r="O1" s="241">
        <f>COUNTA(N4:N53)</f>
        <v>0</v>
      </c>
      <c r="P1" s="301" t="s">
        <v>467</v>
      </c>
      <c r="Q1" s="301"/>
      <c r="R1" s="70" t="s">
        <v>359</v>
      </c>
      <c r="S1" s="219" t="str">
        <f>IF(基本情報!B9="","",基本情報!B9)</f>
        <v/>
      </c>
      <c r="V1" s="1"/>
      <c r="Y1" s="7" t="s">
        <v>382</v>
      </c>
      <c r="AC1" s="7" t="s">
        <v>363</v>
      </c>
      <c r="AG1" s="7"/>
      <c r="AJ1" s="91"/>
      <c r="AX1" s="91"/>
    </row>
    <row r="2" spans="1:50" ht="22.15" customHeight="1">
      <c r="A2" s="112" t="s">
        <v>0</v>
      </c>
      <c r="B2" s="113" t="s">
        <v>1</v>
      </c>
      <c r="C2" s="72" t="s">
        <v>2</v>
      </c>
      <c r="D2" s="71" t="s">
        <v>3</v>
      </c>
      <c r="E2" s="71" t="s">
        <v>4</v>
      </c>
      <c r="F2" s="71" t="s">
        <v>314</v>
      </c>
      <c r="G2" s="71" t="s">
        <v>5</v>
      </c>
      <c r="H2" s="73" t="s">
        <v>6</v>
      </c>
      <c r="I2" s="74" t="s">
        <v>275</v>
      </c>
      <c r="J2" s="210" t="s">
        <v>7</v>
      </c>
      <c r="K2" s="211" t="s">
        <v>362</v>
      </c>
      <c r="L2" s="212" t="s">
        <v>8</v>
      </c>
      <c r="M2" s="213" t="s">
        <v>362</v>
      </c>
      <c r="N2" s="214" t="s">
        <v>9</v>
      </c>
      <c r="O2" s="1"/>
      <c r="P2" s="199" t="s">
        <v>397</v>
      </c>
      <c r="Q2" s="205" t="s">
        <v>361</v>
      </c>
      <c r="R2" s="209" t="s">
        <v>398</v>
      </c>
      <c r="S2" s="202" t="s">
        <v>361</v>
      </c>
      <c r="T2" s="208" t="s">
        <v>14</v>
      </c>
      <c r="U2" s="167" t="s">
        <v>431</v>
      </c>
      <c r="V2" s="222"/>
      <c r="W2" s="204" t="s">
        <v>397</v>
      </c>
      <c r="X2" s="205" t="s">
        <v>369</v>
      </c>
      <c r="Y2" s="206" t="s">
        <v>439</v>
      </c>
      <c r="Z2" s="207" t="s">
        <v>448</v>
      </c>
      <c r="AA2" s="201" t="s">
        <v>398</v>
      </c>
      <c r="AB2" s="202" t="s">
        <v>369</v>
      </c>
      <c r="AC2" s="200" t="s">
        <v>440</v>
      </c>
      <c r="AD2" s="203" t="s">
        <v>447</v>
      </c>
      <c r="AF2" s="104" t="s">
        <v>10</v>
      </c>
      <c r="AG2" s="118" t="s">
        <v>441</v>
      </c>
      <c r="AJ2" s="1"/>
      <c r="AS2"/>
      <c r="AW2" s="1"/>
    </row>
    <row r="3" spans="1:50" ht="17.25" customHeight="1">
      <c r="A3" s="274" t="s">
        <v>16</v>
      </c>
      <c r="B3" s="109"/>
      <c r="C3" s="225" t="s">
        <v>20</v>
      </c>
      <c r="D3" s="226" t="s">
        <v>356</v>
      </c>
      <c r="E3" s="227" t="s">
        <v>376</v>
      </c>
      <c r="F3" s="228">
        <v>35492</v>
      </c>
      <c r="G3" s="229">
        <v>4</v>
      </c>
      <c r="H3" s="229" t="s">
        <v>345</v>
      </c>
      <c r="I3" s="230" t="s">
        <v>295</v>
      </c>
      <c r="J3" s="231"/>
      <c r="K3" s="232"/>
      <c r="L3" s="233" t="s">
        <v>242</v>
      </c>
      <c r="M3" s="232">
        <v>1244</v>
      </c>
      <c r="N3" s="234" t="s">
        <v>449</v>
      </c>
      <c r="O3" s="235"/>
      <c r="P3" s="236" t="s">
        <v>319</v>
      </c>
      <c r="Q3" s="237">
        <v>163</v>
      </c>
      <c r="R3" s="236" t="s">
        <v>243</v>
      </c>
      <c r="S3" s="237">
        <v>2468</v>
      </c>
      <c r="T3" s="238" t="s">
        <v>396</v>
      </c>
      <c r="U3" s="239" t="str">
        <f>IF(COUNTA(J3,L3,P3,R3)&gt;2,"種目数超過","")</f>
        <v>種目数超過</v>
      </c>
      <c r="V3" s="259"/>
      <c r="W3" s="276" t="str">
        <f t="shared" ref="W3:W34" si="0">IF(P3="","",P3)</f>
        <v>走高跳</v>
      </c>
      <c r="X3" s="277">
        <f t="shared" ref="X3:X34" si="1">IF(Q3="","",Q3)</f>
        <v>163</v>
      </c>
      <c r="Y3" s="260" t="s">
        <v>442</v>
      </c>
      <c r="Z3" s="261"/>
      <c r="AA3" s="284" t="str">
        <f t="shared" ref="AA3:AA34" si="2">IF(R3="","",R3)</f>
        <v>200m</v>
      </c>
      <c r="AB3" s="277">
        <f t="shared" ref="AB3:AB34" si="3">IF(S3="","",S3)</f>
        <v>2468</v>
      </c>
      <c r="AC3" s="260" t="s">
        <v>370</v>
      </c>
      <c r="AD3" s="262" t="s">
        <v>371</v>
      </c>
      <c r="AF3" s="106" t="s">
        <v>280</v>
      </c>
      <c r="AG3" s="132" t="s">
        <v>280</v>
      </c>
      <c r="AH3" s="127" t="s">
        <v>383</v>
      </c>
      <c r="AJ3" s="1"/>
      <c r="AS3"/>
      <c r="AW3" s="1"/>
    </row>
    <row r="4" spans="1:50" ht="18" customHeight="1">
      <c r="A4" s="275" t="str">
        <f>IF(D4="","",MAX('申込一覧（男）'!$A$4:$A$53)+1)</f>
        <v/>
      </c>
      <c r="B4" s="110"/>
      <c r="C4" s="63"/>
      <c r="D4" s="64"/>
      <c r="E4" s="65"/>
      <c r="F4" s="94"/>
      <c r="G4" s="148"/>
      <c r="H4" s="148"/>
      <c r="I4" s="163"/>
      <c r="J4" s="117"/>
      <c r="K4" s="164"/>
      <c r="L4" s="117"/>
      <c r="M4" s="164"/>
      <c r="N4" s="166"/>
      <c r="O4" s="165"/>
      <c r="P4" s="117"/>
      <c r="Q4" s="164"/>
      <c r="R4" s="117"/>
      <c r="S4" s="164"/>
      <c r="T4" s="84"/>
      <c r="U4" s="240" t="str">
        <f>IF(COUNTA(J4,L4,P4,R4)&gt;2,"種目数超過","")</f>
        <v/>
      </c>
      <c r="V4" s="171"/>
      <c r="W4" s="278" t="str">
        <f t="shared" si="0"/>
        <v/>
      </c>
      <c r="X4" s="279" t="str">
        <f t="shared" si="1"/>
        <v/>
      </c>
      <c r="Y4" s="242"/>
      <c r="Z4" s="243" t="s">
        <v>380</v>
      </c>
      <c r="AA4" s="280" t="str">
        <f t="shared" si="2"/>
        <v/>
      </c>
      <c r="AB4" s="281" t="str">
        <f t="shared" si="3"/>
        <v/>
      </c>
      <c r="AC4" s="244"/>
      <c r="AD4" s="247" t="s">
        <v>445</v>
      </c>
      <c r="AF4" s="58" t="s">
        <v>281</v>
      </c>
      <c r="AG4" s="133"/>
      <c r="AH4" s="122"/>
      <c r="AJ4" s="1"/>
      <c r="AS4"/>
      <c r="AW4" s="1"/>
    </row>
    <row r="5" spans="1:50" ht="18" customHeight="1">
      <c r="A5" s="272" t="str">
        <f>IF(D5="","",A4+1)</f>
        <v/>
      </c>
      <c r="B5" s="111"/>
      <c r="C5" s="63"/>
      <c r="D5" s="64"/>
      <c r="E5" s="65"/>
      <c r="F5" s="94"/>
      <c r="G5" s="148"/>
      <c r="H5" s="148"/>
      <c r="I5" s="163"/>
      <c r="J5" s="117"/>
      <c r="K5" s="164"/>
      <c r="L5" s="117"/>
      <c r="M5" s="164"/>
      <c r="N5" s="166"/>
      <c r="O5" s="165"/>
      <c r="P5" s="117"/>
      <c r="Q5" s="164"/>
      <c r="R5" s="117"/>
      <c r="S5" s="164"/>
      <c r="T5" s="84"/>
      <c r="U5" s="240" t="str">
        <f t="shared" ref="U5:U53" si="4">IF(COUNTA(J5,L5,P5,R5)&gt;2,"種目数超過","")</f>
        <v/>
      </c>
      <c r="V5" s="171"/>
      <c r="W5" s="280" t="str">
        <f t="shared" si="0"/>
        <v/>
      </c>
      <c r="X5" s="281" t="str">
        <f t="shared" si="1"/>
        <v/>
      </c>
      <c r="Y5" s="244"/>
      <c r="Z5" s="243" t="s">
        <v>380</v>
      </c>
      <c r="AA5" s="280" t="str">
        <f t="shared" si="2"/>
        <v/>
      </c>
      <c r="AB5" s="281" t="str">
        <f t="shared" si="3"/>
        <v/>
      </c>
      <c r="AC5" s="244"/>
      <c r="AD5" s="243" t="s">
        <v>445</v>
      </c>
      <c r="AF5" s="59" t="s">
        <v>243</v>
      </c>
      <c r="AG5" s="134" t="s">
        <v>388</v>
      </c>
      <c r="AH5" s="128" t="s">
        <v>386</v>
      </c>
      <c r="AJ5" s="1"/>
      <c r="AS5"/>
      <c r="AW5" s="1"/>
    </row>
    <row r="6" spans="1:50" ht="18" customHeight="1">
      <c r="A6" s="272" t="str">
        <f t="shared" ref="A6:A53" si="5">IF(D6="","",A5+1)</f>
        <v/>
      </c>
      <c r="B6" s="111"/>
      <c r="C6" s="63"/>
      <c r="D6" s="64"/>
      <c r="E6" s="65"/>
      <c r="F6" s="94"/>
      <c r="G6" s="148"/>
      <c r="H6" s="148"/>
      <c r="I6" s="163"/>
      <c r="J6" s="117"/>
      <c r="K6" s="164"/>
      <c r="L6" s="117"/>
      <c r="M6" s="164"/>
      <c r="N6" s="166"/>
      <c r="O6" s="165"/>
      <c r="P6" s="117"/>
      <c r="Q6" s="164"/>
      <c r="R6" s="117"/>
      <c r="S6" s="164"/>
      <c r="T6" s="84"/>
      <c r="U6" s="240" t="str">
        <f t="shared" si="4"/>
        <v/>
      </c>
      <c r="V6" s="171"/>
      <c r="W6" s="280" t="str">
        <f t="shared" si="0"/>
        <v/>
      </c>
      <c r="X6" s="281" t="str">
        <f t="shared" si="1"/>
        <v/>
      </c>
      <c r="Y6" s="244"/>
      <c r="Z6" s="243" t="s">
        <v>380</v>
      </c>
      <c r="AA6" s="280" t="str">
        <f t="shared" si="2"/>
        <v/>
      </c>
      <c r="AB6" s="281" t="str">
        <f t="shared" si="3"/>
        <v/>
      </c>
      <c r="AC6" s="244"/>
      <c r="AD6" s="243" t="s">
        <v>380</v>
      </c>
      <c r="AF6" s="59" t="s">
        <v>245</v>
      </c>
      <c r="AG6" s="134"/>
      <c r="AH6" s="128"/>
      <c r="AJ6" s="1"/>
      <c r="AS6"/>
      <c r="AW6" s="1"/>
    </row>
    <row r="7" spans="1:50" ht="18" customHeight="1">
      <c r="A7" s="272" t="str">
        <f t="shared" si="5"/>
        <v/>
      </c>
      <c r="B7" s="111"/>
      <c r="C7" s="63"/>
      <c r="D7" s="64"/>
      <c r="E7" s="65"/>
      <c r="F7" s="94"/>
      <c r="G7" s="148"/>
      <c r="H7" s="148"/>
      <c r="I7" s="163"/>
      <c r="J7" s="117"/>
      <c r="K7" s="164"/>
      <c r="L7" s="117"/>
      <c r="M7" s="164"/>
      <c r="N7" s="166"/>
      <c r="O7" s="165"/>
      <c r="P7" s="117"/>
      <c r="Q7" s="164"/>
      <c r="R7" s="117"/>
      <c r="S7" s="164"/>
      <c r="T7" s="84"/>
      <c r="U7" s="240" t="str">
        <f t="shared" si="4"/>
        <v/>
      </c>
      <c r="V7" s="171"/>
      <c r="W7" s="280" t="str">
        <f t="shared" si="0"/>
        <v/>
      </c>
      <c r="X7" s="281" t="str">
        <f t="shared" si="1"/>
        <v/>
      </c>
      <c r="Y7" s="244"/>
      <c r="Z7" s="243" t="s">
        <v>380</v>
      </c>
      <c r="AA7" s="280" t="str">
        <f t="shared" si="2"/>
        <v/>
      </c>
      <c r="AB7" s="281" t="str">
        <f t="shared" si="3"/>
        <v/>
      </c>
      <c r="AC7" s="244"/>
      <c r="AD7" s="243" t="s">
        <v>446</v>
      </c>
      <c r="AF7" s="59" t="s">
        <v>349</v>
      </c>
      <c r="AG7" s="135" t="s">
        <v>388</v>
      </c>
      <c r="AH7" s="129" t="s">
        <v>403</v>
      </c>
      <c r="AJ7" s="1"/>
      <c r="AS7"/>
      <c r="AW7" s="1"/>
    </row>
    <row r="8" spans="1:50" ht="18" customHeight="1">
      <c r="A8" s="272" t="str">
        <f t="shared" si="5"/>
        <v/>
      </c>
      <c r="B8" s="111"/>
      <c r="C8" s="63"/>
      <c r="D8" s="64"/>
      <c r="E8" s="65"/>
      <c r="F8" s="94"/>
      <c r="G8" s="148"/>
      <c r="H8" s="148"/>
      <c r="I8" s="163"/>
      <c r="J8" s="117"/>
      <c r="K8" s="164"/>
      <c r="L8" s="117"/>
      <c r="M8" s="164"/>
      <c r="N8" s="166"/>
      <c r="O8" s="165"/>
      <c r="P8" s="117"/>
      <c r="Q8" s="164"/>
      <c r="R8" s="117"/>
      <c r="S8" s="164"/>
      <c r="T8" s="84"/>
      <c r="U8" s="240" t="str">
        <f t="shared" si="4"/>
        <v/>
      </c>
      <c r="V8" s="171"/>
      <c r="W8" s="280" t="str">
        <f t="shared" si="0"/>
        <v/>
      </c>
      <c r="X8" s="281" t="str">
        <f t="shared" si="1"/>
        <v/>
      </c>
      <c r="Y8" s="244"/>
      <c r="Z8" s="243" t="s">
        <v>380</v>
      </c>
      <c r="AA8" s="280" t="str">
        <f t="shared" si="2"/>
        <v/>
      </c>
      <c r="AB8" s="281" t="str">
        <f t="shared" si="3"/>
        <v/>
      </c>
      <c r="AC8" s="244"/>
      <c r="AD8" s="243" t="s">
        <v>446</v>
      </c>
      <c r="AF8" s="59" t="s">
        <v>350</v>
      </c>
      <c r="AG8" s="136" t="s">
        <v>388</v>
      </c>
      <c r="AH8" s="149" t="s">
        <v>465</v>
      </c>
      <c r="AJ8" s="1"/>
      <c r="AS8"/>
      <c r="AW8" s="1"/>
    </row>
    <row r="9" spans="1:50" ht="18" customHeight="1">
      <c r="A9" s="272" t="str">
        <f t="shared" si="5"/>
        <v/>
      </c>
      <c r="B9" s="110"/>
      <c r="C9" s="63"/>
      <c r="D9" s="64"/>
      <c r="E9" s="65"/>
      <c r="F9" s="94"/>
      <c r="G9" s="148"/>
      <c r="H9" s="148"/>
      <c r="I9" s="163"/>
      <c r="J9" s="117"/>
      <c r="K9" s="164"/>
      <c r="L9" s="117"/>
      <c r="M9" s="164"/>
      <c r="N9" s="166"/>
      <c r="O9" s="165"/>
      <c r="P9" s="117"/>
      <c r="Q9" s="164"/>
      <c r="R9" s="117"/>
      <c r="S9" s="164"/>
      <c r="T9" s="84"/>
      <c r="U9" s="240" t="str">
        <f t="shared" si="4"/>
        <v/>
      </c>
      <c r="V9" s="171"/>
      <c r="W9" s="280" t="str">
        <f t="shared" si="0"/>
        <v/>
      </c>
      <c r="X9" s="281" t="str">
        <f t="shared" si="1"/>
        <v/>
      </c>
      <c r="Y9" s="244"/>
      <c r="Z9" s="243" t="s">
        <v>380</v>
      </c>
      <c r="AA9" s="280" t="str">
        <f t="shared" si="2"/>
        <v/>
      </c>
      <c r="AB9" s="281" t="str">
        <f t="shared" si="3"/>
        <v/>
      </c>
      <c r="AC9" s="244"/>
      <c r="AD9" s="243" t="s">
        <v>446</v>
      </c>
      <c r="AF9" s="59" t="s">
        <v>319</v>
      </c>
      <c r="AG9" s="135" t="s">
        <v>388</v>
      </c>
      <c r="AH9" s="128" t="s">
        <v>387</v>
      </c>
      <c r="AJ9" s="1"/>
      <c r="AS9"/>
      <c r="AW9" s="1"/>
    </row>
    <row r="10" spans="1:50" ht="18" customHeight="1">
      <c r="A10" s="272" t="str">
        <f t="shared" si="5"/>
        <v/>
      </c>
      <c r="B10" s="111"/>
      <c r="C10" s="63"/>
      <c r="D10" s="64"/>
      <c r="E10" s="65"/>
      <c r="F10" s="94"/>
      <c r="G10" s="148"/>
      <c r="H10" s="148"/>
      <c r="I10" s="163"/>
      <c r="J10" s="117"/>
      <c r="K10" s="164"/>
      <c r="L10" s="117"/>
      <c r="M10" s="164"/>
      <c r="N10" s="166"/>
      <c r="O10" s="165"/>
      <c r="P10" s="117"/>
      <c r="Q10" s="164"/>
      <c r="R10" s="117"/>
      <c r="S10" s="164"/>
      <c r="T10" s="84"/>
      <c r="U10" s="240" t="str">
        <f t="shared" si="4"/>
        <v/>
      </c>
      <c r="V10" s="171"/>
      <c r="W10" s="280" t="str">
        <f t="shared" si="0"/>
        <v/>
      </c>
      <c r="X10" s="281" t="str">
        <f t="shared" si="1"/>
        <v/>
      </c>
      <c r="Y10" s="244"/>
      <c r="Z10" s="243" t="s">
        <v>380</v>
      </c>
      <c r="AA10" s="280" t="str">
        <f t="shared" si="2"/>
        <v/>
      </c>
      <c r="AB10" s="281" t="str">
        <f t="shared" si="3"/>
        <v/>
      </c>
      <c r="AC10" s="244"/>
      <c r="AD10" s="243" t="s">
        <v>446</v>
      </c>
      <c r="AF10" s="59" t="s">
        <v>286</v>
      </c>
      <c r="AG10" s="135"/>
      <c r="AH10" s="130"/>
      <c r="AJ10" s="1"/>
      <c r="AS10"/>
      <c r="AW10" s="1"/>
    </row>
    <row r="11" spans="1:50" ht="18" customHeight="1">
      <c r="A11" s="272" t="str">
        <f t="shared" si="5"/>
        <v/>
      </c>
      <c r="B11" s="111"/>
      <c r="C11" s="63"/>
      <c r="D11" s="64"/>
      <c r="E11" s="65"/>
      <c r="F11" s="94"/>
      <c r="G11" s="148"/>
      <c r="H11" s="148"/>
      <c r="I11" s="163"/>
      <c r="J11" s="117"/>
      <c r="K11" s="164"/>
      <c r="L11" s="117"/>
      <c r="M11" s="164"/>
      <c r="N11" s="166"/>
      <c r="O11" s="165"/>
      <c r="P11" s="117"/>
      <c r="Q11" s="164"/>
      <c r="R11" s="117"/>
      <c r="S11" s="164"/>
      <c r="T11" s="84"/>
      <c r="U11" s="240" t="str">
        <f t="shared" si="4"/>
        <v/>
      </c>
      <c r="V11" s="171"/>
      <c r="W11" s="280" t="str">
        <f t="shared" si="0"/>
        <v/>
      </c>
      <c r="X11" s="281" t="str">
        <f t="shared" si="1"/>
        <v/>
      </c>
      <c r="Y11" s="244"/>
      <c r="Z11" s="243" t="s">
        <v>380</v>
      </c>
      <c r="AA11" s="280" t="str">
        <f t="shared" si="2"/>
        <v/>
      </c>
      <c r="AB11" s="281" t="str">
        <f t="shared" si="3"/>
        <v/>
      </c>
      <c r="AC11" s="244"/>
      <c r="AD11" s="243" t="s">
        <v>446</v>
      </c>
      <c r="AF11" s="59" t="s">
        <v>289</v>
      </c>
      <c r="AG11" s="136"/>
      <c r="AH11" s="131"/>
      <c r="AJ11" s="1"/>
      <c r="AS11"/>
      <c r="AW11" s="1"/>
    </row>
    <row r="12" spans="1:50" ht="18" customHeight="1">
      <c r="A12" s="272" t="str">
        <f t="shared" si="5"/>
        <v/>
      </c>
      <c r="B12" s="111"/>
      <c r="C12" s="63"/>
      <c r="D12" s="64"/>
      <c r="E12" s="65"/>
      <c r="F12" s="94"/>
      <c r="G12" s="148"/>
      <c r="H12" s="148"/>
      <c r="I12" s="163"/>
      <c r="J12" s="117"/>
      <c r="K12" s="164"/>
      <c r="L12" s="117"/>
      <c r="M12" s="164"/>
      <c r="N12" s="166"/>
      <c r="O12" s="165"/>
      <c r="P12" s="117"/>
      <c r="Q12" s="164"/>
      <c r="R12" s="117"/>
      <c r="S12" s="164"/>
      <c r="T12" s="84"/>
      <c r="U12" s="240" t="str">
        <f t="shared" si="4"/>
        <v/>
      </c>
      <c r="V12" s="171"/>
      <c r="W12" s="280" t="str">
        <f t="shared" si="0"/>
        <v/>
      </c>
      <c r="X12" s="281" t="str">
        <f t="shared" si="1"/>
        <v/>
      </c>
      <c r="Y12" s="244"/>
      <c r="Z12" s="243" t="s">
        <v>380</v>
      </c>
      <c r="AA12" s="280" t="str">
        <f t="shared" si="2"/>
        <v/>
      </c>
      <c r="AB12" s="281" t="str">
        <f t="shared" si="3"/>
        <v/>
      </c>
      <c r="AC12" s="244"/>
      <c r="AD12" s="243" t="s">
        <v>446</v>
      </c>
      <c r="AF12" s="59" t="s">
        <v>323</v>
      </c>
      <c r="AG12" s="134" t="s">
        <v>389</v>
      </c>
      <c r="AH12" s="138" t="s">
        <v>390</v>
      </c>
      <c r="AJ12" s="1"/>
      <c r="AS12"/>
      <c r="AW12" s="1"/>
    </row>
    <row r="13" spans="1:50" ht="18" customHeight="1">
      <c r="A13" s="272" t="str">
        <f t="shared" si="5"/>
        <v/>
      </c>
      <c r="B13" s="111"/>
      <c r="C13" s="63"/>
      <c r="D13" s="64"/>
      <c r="E13" s="65"/>
      <c r="F13" s="94"/>
      <c r="G13" s="148"/>
      <c r="H13" s="148"/>
      <c r="I13" s="163"/>
      <c r="J13" s="117"/>
      <c r="K13" s="164"/>
      <c r="L13" s="117"/>
      <c r="M13" s="164"/>
      <c r="N13" s="166"/>
      <c r="O13" s="165"/>
      <c r="P13" s="117"/>
      <c r="Q13" s="164"/>
      <c r="R13" s="117"/>
      <c r="S13" s="164"/>
      <c r="T13" s="84"/>
      <c r="U13" s="240" t="str">
        <f t="shared" si="4"/>
        <v/>
      </c>
      <c r="V13" s="171"/>
      <c r="W13" s="280" t="str">
        <f t="shared" si="0"/>
        <v/>
      </c>
      <c r="X13" s="281" t="str">
        <f t="shared" si="1"/>
        <v/>
      </c>
      <c r="Y13" s="244"/>
      <c r="Z13" s="243" t="s">
        <v>380</v>
      </c>
      <c r="AA13" s="280" t="str">
        <f t="shared" si="2"/>
        <v/>
      </c>
      <c r="AB13" s="281" t="str">
        <f t="shared" si="3"/>
        <v/>
      </c>
      <c r="AC13" s="244"/>
      <c r="AD13" s="243" t="s">
        <v>446</v>
      </c>
      <c r="AF13" s="60" t="s">
        <v>294</v>
      </c>
      <c r="AG13" s="137" t="s">
        <v>299</v>
      </c>
      <c r="AH13" s="139" t="s">
        <v>391</v>
      </c>
      <c r="AJ13" s="1"/>
      <c r="AS13"/>
      <c r="AW13" s="1"/>
    </row>
    <row r="14" spans="1:50" ht="18" customHeight="1">
      <c r="A14" s="272" t="str">
        <f t="shared" si="5"/>
        <v/>
      </c>
      <c r="B14" s="110"/>
      <c r="C14" s="63"/>
      <c r="D14" s="64"/>
      <c r="E14" s="65"/>
      <c r="F14" s="94"/>
      <c r="G14" s="148"/>
      <c r="H14" s="148"/>
      <c r="I14" s="163"/>
      <c r="J14" s="117"/>
      <c r="K14" s="164"/>
      <c r="L14" s="117"/>
      <c r="M14" s="164"/>
      <c r="N14" s="166"/>
      <c r="O14" s="165"/>
      <c r="P14" s="117"/>
      <c r="Q14" s="164"/>
      <c r="R14" s="117"/>
      <c r="S14" s="164"/>
      <c r="T14" s="84"/>
      <c r="U14" s="240" t="str">
        <f t="shared" si="4"/>
        <v/>
      </c>
      <c r="V14" s="171"/>
      <c r="W14" s="280" t="str">
        <f t="shared" si="0"/>
        <v/>
      </c>
      <c r="X14" s="281" t="str">
        <f t="shared" si="1"/>
        <v/>
      </c>
      <c r="Y14" s="244"/>
      <c r="Z14" s="243" t="s">
        <v>380</v>
      </c>
      <c r="AA14" s="280" t="str">
        <f t="shared" si="2"/>
        <v/>
      </c>
      <c r="AB14" s="281" t="str">
        <f t="shared" si="3"/>
        <v/>
      </c>
      <c r="AC14" s="244"/>
      <c r="AD14" s="243" t="s">
        <v>446</v>
      </c>
      <c r="AF14" s="60" t="s">
        <v>404</v>
      </c>
      <c r="AG14" s="137" t="s">
        <v>405</v>
      </c>
      <c r="AH14" s="150" t="s">
        <v>406</v>
      </c>
      <c r="AJ14" s="1"/>
      <c r="AS14"/>
      <c r="AW14" s="1"/>
    </row>
    <row r="15" spans="1:50" ht="18" customHeight="1">
      <c r="A15" s="272" t="str">
        <f t="shared" si="5"/>
        <v/>
      </c>
      <c r="B15" s="111"/>
      <c r="C15" s="63"/>
      <c r="D15" s="64"/>
      <c r="E15" s="65"/>
      <c r="F15" s="94"/>
      <c r="G15" s="148"/>
      <c r="H15" s="148"/>
      <c r="I15" s="163"/>
      <c r="J15" s="117"/>
      <c r="K15" s="164"/>
      <c r="L15" s="117"/>
      <c r="M15" s="164"/>
      <c r="N15" s="166"/>
      <c r="O15" s="165"/>
      <c r="P15" s="117"/>
      <c r="Q15" s="164"/>
      <c r="R15" s="117"/>
      <c r="S15" s="164"/>
      <c r="T15" s="84"/>
      <c r="U15" s="240" t="str">
        <f t="shared" si="4"/>
        <v/>
      </c>
      <c r="V15" s="171"/>
      <c r="W15" s="280" t="str">
        <f t="shared" si="0"/>
        <v/>
      </c>
      <c r="X15" s="281" t="str">
        <f t="shared" si="1"/>
        <v/>
      </c>
      <c r="Y15" s="244"/>
      <c r="Z15" s="243" t="s">
        <v>380</v>
      </c>
      <c r="AA15" s="280" t="str">
        <f t="shared" si="2"/>
        <v/>
      </c>
      <c r="AB15" s="281" t="str">
        <f t="shared" si="3"/>
        <v/>
      </c>
      <c r="AC15" s="244"/>
      <c r="AD15" s="243" t="s">
        <v>446</v>
      </c>
      <c r="AF15" s="55"/>
      <c r="AJ15" s="1"/>
      <c r="AS15"/>
      <c r="AW15" s="1"/>
    </row>
    <row r="16" spans="1:50" ht="18" customHeight="1">
      <c r="A16" s="272" t="str">
        <f t="shared" si="5"/>
        <v/>
      </c>
      <c r="B16" s="111"/>
      <c r="C16" s="63"/>
      <c r="D16" s="64"/>
      <c r="E16" s="65"/>
      <c r="F16" s="94"/>
      <c r="G16" s="148"/>
      <c r="H16" s="148"/>
      <c r="I16" s="163"/>
      <c r="J16" s="117"/>
      <c r="K16" s="164"/>
      <c r="L16" s="117"/>
      <c r="M16" s="164"/>
      <c r="N16" s="166"/>
      <c r="O16" s="165"/>
      <c r="P16" s="117"/>
      <c r="Q16" s="164"/>
      <c r="R16" s="117"/>
      <c r="S16" s="164"/>
      <c r="T16" s="84"/>
      <c r="U16" s="240" t="str">
        <f t="shared" si="4"/>
        <v/>
      </c>
      <c r="V16" s="171"/>
      <c r="W16" s="280" t="str">
        <f t="shared" si="0"/>
        <v/>
      </c>
      <c r="X16" s="281" t="str">
        <f t="shared" si="1"/>
        <v/>
      </c>
      <c r="Y16" s="244"/>
      <c r="Z16" s="243" t="s">
        <v>380</v>
      </c>
      <c r="AA16" s="280" t="str">
        <f t="shared" si="2"/>
        <v/>
      </c>
      <c r="AB16" s="281" t="str">
        <f t="shared" si="3"/>
        <v/>
      </c>
      <c r="AC16" s="244"/>
      <c r="AD16" s="243" t="s">
        <v>446</v>
      </c>
      <c r="AF16" s="55"/>
      <c r="AJ16" s="1"/>
      <c r="AS16"/>
      <c r="AW16" s="1"/>
    </row>
    <row r="17" spans="1:49" ht="18" customHeight="1">
      <c r="A17" s="272" t="str">
        <f t="shared" si="5"/>
        <v/>
      </c>
      <c r="B17" s="111"/>
      <c r="C17" s="63"/>
      <c r="D17" s="64"/>
      <c r="E17" s="65"/>
      <c r="F17" s="94"/>
      <c r="G17" s="148"/>
      <c r="H17" s="148"/>
      <c r="I17" s="163"/>
      <c r="J17" s="117"/>
      <c r="K17" s="164"/>
      <c r="L17" s="117"/>
      <c r="M17" s="164"/>
      <c r="N17" s="166"/>
      <c r="O17" s="165"/>
      <c r="P17" s="117"/>
      <c r="Q17" s="164"/>
      <c r="R17" s="117"/>
      <c r="S17" s="164"/>
      <c r="T17" s="84"/>
      <c r="U17" s="240" t="str">
        <f t="shared" si="4"/>
        <v/>
      </c>
      <c r="V17" s="171"/>
      <c r="W17" s="280" t="str">
        <f t="shared" si="0"/>
        <v/>
      </c>
      <c r="X17" s="281" t="str">
        <f t="shared" si="1"/>
        <v/>
      </c>
      <c r="Y17" s="244"/>
      <c r="Z17" s="243" t="s">
        <v>380</v>
      </c>
      <c r="AA17" s="280" t="str">
        <f t="shared" si="2"/>
        <v/>
      </c>
      <c r="AB17" s="281" t="str">
        <f t="shared" si="3"/>
        <v/>
      </c>
      <c r="AC17" s="244"/>
      <c r="AD17" s="243" t="s">
        <v>446</v>
      </c>
      <c r="AF17" s="55"/>
      <c r="AJ17" s="1"/>
      <c r="AS17"/>
      <c r="AW17" s="1"/>
    </row>
    <row r="18" spans="1:49" ht="18" customHeight="1">
      <c r="A18" s="272" t="str">
        <f t="shared" si="5"/>
        <v/>
      </c>
      <c r="B18" s="111"/>
      <c r="C18" s="63"/>
      <c r="D18" s="64"/>
      <c r="E18" s="65"/>
      <c r="F18" s="94"/>
      <c r="G18" s="148"/>
      <c r="H18" s="148"/>
      <c r="I18" s="163"/>
      <c r="J18" s="117"/>
      <c r="K18" s="164"/>
      <c r="L18" s="117"/>
      <c r="M18" s="164"/>
      <c r="N18" s="166"/>
      <c r="O18" s="165"/>
      <c r="P18" s="117"/>
      <c r="Q18" s="164"/>
      <c r="R18" s="117"/>
      <c r="S18" s="164"/>
      <c r="T18" s="84"/>
      <c r="U18" s="240" t="str">
        <f t="shared" si="4"/>
        <v/>
      </c>
      <c r="V18" s="171"/>
      <c r="W18" s="280" t="str">
        <f t="shared" si="0"/>
        <v/>
      </c>
      <c r="X18" s="281" t="str">
        <f t="shared" si="1"/>
        <v/>
      </c>
      <c r="Y18" s="244"/>
      <c r="Z18" s="243" t="s">
        <v>380</v>
      </c>
      <c r="AA18" s="280" t="str">
        <f t="shared" si="2"/>
        <v/>
      </c>
      <c r="AB18" s="281" t="str">
        <f t="shared" si="3"/>
        <v/>
      </c>
      <c r="AC18" s="244"/>
      <c r="AD18" s="243" t="s">
        <v>446</v>
      </c>
      <c r="AF18" s="55"/>
      <c r="AJ18" s="1"/>
      <c r="AS18"/>
      <c r="AW18" s="1"/>
    </row>
    <row r="19" spans="1:49" ht="18" customHeight="1">
      <c r="A19" s="272" t="str">
        <f t="shared" si="5"/>
        <v/>
      </c>
      <c r="B19" s="110"/>
      <c r="C19" s="63"/>
      <c r="D19" s="64"/>
      <c r="E19" s="65"/>
      <c r="F19" s="94"/>
      <c r="G19" s="148"/>
      <c r="H19" s="148"/>
      <c r="I19" s="163"/>
      <c r="J19" s="117"/>
      <c r="K19" s="164"/>
      <c r="L19" s="117"/>
      <c r="M19" s="164"/>
      <c r="N19" s="166"/>
      <c r="O19" s="165"/>
      <c r="P19" s="117"/>
      <c r="Q19" s="164"/>
      <c r="R19" s="117"/>
      <c r="S19" s="164"/>
      <c r="T19" s="84"/>
      <c r="U19" s="240" t="str">
        <f t="shared" si="4"/>
        <v/>
      </c>
      <c r="V19" s="171"/>
      <c r="W19" s="280" t="str">
        <f t="shared" si="0"/>
        <v/>
      </c>
      <c r="X19" s="281" t="str">
        <f t="shared" si="1"/>
        <v/>
      </c>
      <c r="Y19" s="244"/>
      <c r="Z19" s="243" t="s">
        <v>380</v>
      </c>
      <c r="AA19" s="280" t="str">
        <f t="shared" si="2"/>
        <v/>
      </c>
      <c r="AB19" s="281" t="str">
        <f t="shared" si="3"/>
        <v/>
      </c>
      <c r="AC19" s="244"/>
      <c r="AD19" s="243" t="s">
        <v>446</v>
      </c>
      <c r="AF19" s="55"/>
      <c r="AJ19" s="1"/>
      <c r="AS19"/>
      <c r="AW19" s="1"/>
    </row>
    <row r="20" spans="1:49" ht="18" customHeight="1">
      <c r="A20" s="272" t="str">
        <f t="shared" si="5"/>
        <v/>
      </c>
      <c r="B20" s="111"/>
      <c r="C20" s="63"/>
      <c r="D20" s="64"/>
      <c r="E20" s="65"/>
      <c r="F20" s="94"/>
      <c r="G20" s="148"/>
      <c r="H20" s="148"/>
      <c r="I20" s="163"/>
      <c r="J20" s="117"/>
      <c r="K20" s="164"/>
      <c r="L20" s="117"/>
      <c r="M20" s="164"/>
      <c r="N20" s="166"/>
      <c r="O20" s="165"/>
      <c r="P20" s="117"/>
      <c r="Q20" s="164"/>
      <c r="R20" s="117"/>
      <c r="S20" s="164"/>
      <c r="T20" s="84"/>
      <c r="U20" s="240" t="str">
        <f t="shared" si="4"/>
        <v/>
      </c>
      <c r="V20" s="171"/>
      <c r="W20" s="280" t="str">
        <f t="shared" si="0"/>
        <v/>
      </c>
      <c r="X20" s="281" t="str">
        <f t="shared" si="1"/>
        <v/>
      </c>
      <c r="Y20" s="244"/>
      <c r="Z20" s="243" t="s">
        <v>380</v>
      </c>
      <c r="AA20" s="280" t="str">
        <f t="shared" si="2"/>
        <v/>
      </c>
      <c r="AB20" s="281" t="str">
        <f t="shared" si="3"/>
        <v/>
      </c>
      <c r="AC20" s="244"/>
      <c r="AD20" s="243" t="s">
        <v>446</v>
      </c>
      <c r="AF20" s="55"/>
      <c r="AJ20" s="1"/>
      <c r="AS20"/>
      <c r="AW20" s="1"/>
    </row>
    <row r="21" spans="1:49" ht="18" customHeight="1">
      <c r="A21" s="272" t="str">
        <f t="shared" si="5"/>
        <v/>
      </c>
      <c r="B21" s="111"/>
      <c r="C21" s="63"/>
      <c r="D21" s="64"/>
      <c r="E21" s="65"/>
      <c r="F21" s="94"/>
      <c r="G21" s="148"/>
      <c r="H21" s="148"/>
      <c r="I21" s="163"/>
      <c r="J21" s="117"/>
      <c r="K21" s="164"/>
      <c r="L21" s="117"/>
      <c r="M21" s="164"/>
      <c r="N21" s="166"/>
      <c r="O21" s="165"/>
      <c r="P21" s="117"/>
      <c r="Q21" s="164"/>
      <c r="R21" s="117"/>
      <c r="S21" s="164"/>
      <c r="T21" s="84"/>
      <c r="U21" s="240" t="str">
        <f t="shared" si="4"/>
        <v/>
      </c>
      <c r="V21" s="171"/>
      <c r="W21" s="280" t="str">
        <f t="shared" si="0"/>
        <v/>
      </c>
      <c r="X21" s="281" t="str">
        <f t="shared" si="1"/>
        <v/>
      </c>
      <c r="Y21" s="244"/>
      <c r="Z21" s="243" t="s">
        <v>380</v>
      </c>
      <c r="AA21" s="280" t="str">
        <f t="shared" si="2"/>
        <v/>
      </c>
      <c r="AB21" s="281" t="str">
        <f t="shared" si="3"/>
        <v/>
      </c>
      <c r="AC21" s="244"/>
      <c r="AD21" s="243" t="s">
        <v>446</v>
      </c>
      <c r="AF21" s="55"/>
      <c r="AJ21" s="1"/>
      <c r="AS21"/>
      <c r="AW21" s="1"/>
    </row>
    <row r="22" spans="1:49" ht="18" customHeight="1">
      <c r="A22" s="272" t="str">
        <f t="shared" si="5"/>
        <v/>
      </c>
      <c r="B22" s="111"/>
      <c r="C22" s="63"/>
      <c r="D22" s="64"/>
      <c r="E22" s="65"/>
      <c r="F22" s="94"/>
      <c r="G22" s="148"/>
      <c r="H22" s="148"/>
      <c r="I22" s="163"/>
      <c r="J22" s="117"/>
      <c r="K22" s="164"/>
      <c r="L22" s="117"/>
      <c r="M22" s="164"/>
      <c r="N22" s="166"/>
      <c r="O22" s="165"/>
      <c r="P22" s="117"/>
      <c r="Q22" s="164"/>
      <c r="R22" s="117"/>
      <c r="S22" s="164"/>
      <c r="T22" s="84"/>
      <c r="U22" s="240" t="str">
        <f t="shared" si="4"/>
        <v/>
      </c>
      <c r="V22" s="171"/>
      <c r="W22" s="280" t="str">
        <f t="shared" si="0"/>
        <v/>
      </c>
      <c r="X22" s="281" t="str">
        <f t="shared" si="1"/>
        <v/>
      </c>
      <c r="Y22" s="244"/>
      <c r="Z22" s="243" t="s">
        <v>380</v>
      </c>
      <c r="AA22" s="280" t="str">
        <f t="shared" si="2"/>
        <v/>
      </c>
      <c r="AB22" s="281" t="str">
        <f t="shared" si="3"/>
        <v/>
      </c>
      <c r="AC22" s="244"/>
      <c r="AD22" s="243" t="s">
        <v>446</v>
      </c>
      <c r="AF22" s="55"/>
      <c r="AJ22" s="1"/>
      <c r="AS22"/>
      <c r="AW22" s="1"/>
    </row>
    <row r="23" spans="1:49" ht="18" customHeight="1">
      <c r="A23" s="272" t="str">
        <f t="shared" si="5"/>
        <v/>
      </c>
      <c r="B23" s="111"/>
      <c r="C23" s="63"/>
      <c r="D23" s="64"/>
      <c r="E23" s="65"/>
      <c r="F23" s="94"/>
      <c r="G23" s="148"/>
      <c r="H23" s="148"/>
      <c r="I23" s="163"/>
      <c r="J23" s="117"/>
      <c r="K23" s="164"/>
      <c r="L23" s="117"/>
      <c r="M23" s="164"/>
      <c r="N23" s="166"/>
      <c r="O23" s="165"/>
      <c r="P23" s="117"/>
      <c r="Q23" s="164"/>
      <c r="R23" s="117"/>
      <c r="S23" s="164"/>
      <c r="T23" s="84"/>
      <c r="U23" s="240" t="str">
        <f t="shared" si="4"/>
        <v/>
      </c>
      <c r="V23" s="171"/>
      <c r="W23" s="280" t="str">
        <f t="shared" si="0"/>
        <v/>
      </c>
      <c r="X23" s="281" t="str">
        <f t="shared" si="1"/>
        <v/>
      </c>
      <c r="Y23" s="244"/>
      <c r="Z23" s="243" t="s">
        <v>380</v>
      </c>
      <c r="AA23" s="280" t="str">
        <f t="shared" si="2"/>
        <v/>
      </c>
      <c r="AB23" s="281" t="str">
        <f t="shared" si="3"/>
        <v/>
      </c>
      <c r="AC23" s="244"/>
      <c r="AD23" s="243" t="s">
        <v>446</v>
      </c>
      <c r="AF23" s="55"/>
      <c r="AJ23" s="1"/>
      <c r="AS23"/>
      <c r="AW23" s="1"/>
    </row>
    <row r="24" spans="1:49" ht="18" customHeight="1">
      <c r="A24" s="272" t="str">
        <f t="shared" si="5"/>
        <v/>
      </c>
      <c r="B24" s="110"/>
      <c r="C24" s="63"/>
      <c r="D24" s="64"/>
      <c r="E24" s="65"/>
      <c r="F24" s="94"/>
      <c r="G24" s="148"/>
      <c r="H24" s="148"/>
      <c r="I24" s="163"/>
      <c r="J24" s="117"/>
      <c r="K24" s="164"/>
      <c r="L24" s="117"/>
      <c r="M24" s="164"/>
      <c r="N24" s="166"/>
      <c r="O24" s="165"/>
      <c r="P24" s="117"/>
      <c r="Q24" s="164"/>
      <c r="R24" s="117"/>
      <c r="S24" s="164"/>
      <c r="T24" s="84"/>
      <c r="U24" s="240" t="str">
        <f t="shared" si="4"/>
        <v/>
      </c>
      <c r="V24" s="171"/>
      <c r="W24" s="280" t="str">
        <f t="shared" si="0"/>
        <v/>
      </c>
      <c r="X24" s="281" t="str">
        <f t="shared" si="1"/>
        <v/>
      </c>
      <c r="Y24" s="244"/>
      <c r="Z24" s="243" t="s">
        <v>380</v>
      </c>
      <c r="AA24" s="280" t="str">
        <f t="shared" si="2"/>
        <v/>
      </c>
      <c r="AB24" s="281" t="str">
        <f t="shared" si="3"/>
        <v/>
      </c>
      <c r="AC24" s="244"/>
      <c r="AD24" s="243" t="s">
        <v>446</v>
      </c>
      <c r="AF24" s="55"/>
      <c r="AJ24" s="1"/>
      <c r="AS24"/>
      <c r="AW24" s="1"/>
    </row>
    <row r="25" spans="1:49" ht="18" customHeight="1">
      <c r="A25" s="272" t="str">
        <f t="shared" si="5"/>
        <v/>
      </c>
      <c r="B25" s="111"/>
      <c r="C25" s="63"/>
      <c r="D25" s="64"/>
      <c r="E25" s="65"/>
      <c r="F25" s="94"/>
      <c r="G25" s="148"/>
      <c r="H25" s="148"/>
      <c r="I25" s="163"/>
      <c r="J25" s="117"/>
      <c r="K25" s="164"/>
      <c r="L25" s="117"/>
      <c r="M25" s="164"/>
      <c r="N25" s="166"/>
      <c r="O25" s="165"/>
      <c r="P25" s="117"/>
      <c r="Q25" s="164"/>
      <c r="R25" s="117"/>
      <c r="S25" s="164"/>
      <c r="T25" s="84"/>
      <c r="U25" s="240" t="str">
        <f t="shared" si="4"/>
        <v/>
      </c>
      <c r="V25" s="171"/>
      <c r="W25" s="280" t="str">
        <f t="shared" si="0"/>
        <v/>
      </c>
      <c r="X25" s="281" t="str">
        <f t="shared" si="1"/>
        <v/>
      </c>
      <c r="Y25" s="244"/>
      <c r="Z25" s="243" t="s">
        <v>380</v>
      </c>
      <c r="AA25" s="280" t="str">
        <f t="shared" si="2"/>
        <v/>
      </c>
      <c r="AB25" s="281" t="str">
        <f t="shared" si="3"/>
        <v/>
      </c>
      <c r="AC25" s="244"/>
      <c r="AD25" s="243" t="s">
        <v>446</v>
      </c>
      <c r="AF25" s="55"/>
      <c r="AJ25" s="1"/>
      <c r="AS25"/>
      <c r="AW25" s="1"/>
    </row>
    <row r="26" spans="1:49" ht="18" customHeight="1">
      <c r="A26" s="272" t="str">
        <f t="shared" si="5"/>
        <v/>
      </c>
      <c r="B26" s="111"/>
      <c r="C26" s="63"/>
      <c r="D26" s="64"/>
      <c r="E26" s="65"/>
      <c r="F26" s="94"/>
      <c r="G26" s="148"/>
      <c r="H26" s="148"/>
      <c r="I26" s="163"/>
      <c r="J26" s="117"/>
      <c r="K26" s="164"/>
      <c r="L26" s="117"/>
      <c r="M26" s="164"/>
      <c r="N26" s="166"/>
      <c r="O26" s="165"/>
      <c r="P26" s="117"/>
      <c r="Q26" s="164"/>
      <c r="R26" s="117"/>
      <c r="S26" s="164"/>
      <c r="T26" s="84"/>
      <c r="U26" s="240" t="str">
        <f t="shared" si="4"/>
        <v/>
      </c>
      <c r="V26" s="171"/>
      <c r="W26" s="280" t="str">
        <f t="shared" si="0"/>
        <v/>
      </c>
      <c r="X26" s="281" t="str">
        <f t="shared" si="1"/>
        <v/>
      </c>
      <c r="Y26" s="244"/>
      <c r="Z26" s="243" t="s">
        <v>380</v>
      </c>
      <c r="AA26" s="280" t="str">
        <f t="shared" si="2"/>
        <v/>
      </c>
      <c r="AB26" s="281" t="str">
        <f t="shared" si="3"/>
        <v/>
      </c>
      <c r="AC26" s="244"/>
      <c r="AD26" s="243" t="s">
        <v>446</v>
      </c>
      <c r="AF26" s="55"/>
      <c r="AJ26" s="1"/>
      <c r="AS26"/>
      <c r="AW26" s="1"/>
    </row>
    <row r="27" spans="1:49" ht="18" customHeight="1">
      <c r="A27" s="272" t="str">
        <f t="shared" si="5"/>
        <v/>
      </c>
      <c r="B27" s="111"/>
      <c r="C27" s="63"/>
      <c r="D27" s="64"/>
      <c r="E27" s="65"/>
      <c r="F27" s="94"/>
      <c r="G27" s="148"/>
      <c r="H27" s="148"/>
      <c r="I27" s="163"/>
      <c r="J27" s="117"/>
      <c r="K27" s="164"/>
      <c r="L27" s="117"/>
      <c r="M27" s="164"/>
      <c r="N27" s="166"/>
      <c r="O27" s="165"/>
      <c r="P27" s="117"/>
      <c r="Q27" s="164"/>
      <c r="R27" s="117"/>
      <c r="S27" s="164"/>
      <c r="T27" s="84"/>
      <c r="U27" s="240" t="str">
        <f t="shared" si="4"/>
        <v/>
      </c>
      <c r="V27" s="171"/>
      <c r="W27" s="280" t="str">
        <f t="shared" si="0"/>
        <v/>
      </c>
      <c r="X27" s="281" t="str">
        <f t="shared" si="1"/>
        <v/>
      </c>
      <c r="Y27" s="244"/>
      <c r="Z27" s="243" t="s">
        <v>380</v>
      </c>
      <c r="AA27" s="280" t="str">
        <f t="shared" si="2"/>
        <v/>
      </c>
      <c r="AB27" s="281" t="str">
        <f t="shared" si="3"/>
        <v/>
      </c>
      <c r="AC27" s="244"/>
      <c r="AD27" s="243" t="s">
        <v>446</v>
      </c>
      <c r="AF27" s="55"/>
      <c r="AJ27" s="1"/>
      <c r="AS27"/>
      <c r="AW27" s="1"/>
    </row>
    <row r="28" spans="1:49" ht="18" customHeight="1">
      <c r="A28" s="272" t="str">
        <f t="shared" si="5"/>
        <v/>
      </c>
      <c r="B28" s="111"/>
      <c r="C28" s="63"/>
      <c r="D28" s="64"/>
      <c r="E28" s="65"/>
      <c r="F28" s="94"/>
      <c r="G28" s="148"/>
      <c r="H28" s="148"/>
      <c r="I28" s="163"/>
      <c r="J28" s="117"/>
      <c r="K28" s="164"/>
      <c r="L28" s="117"/>
      <c r="M28" s="164"/>
      <c r="N28" s="166"/>
      <c r="O28" s="165"/>
      <c r="P28" s="117"/>
      <c r="Q28" s="164"/>
      <c r="R28" s="117"/>
      <c r="S28" s="164"/>
      <c r="T28" s="84"/>
      <c r="U28" s="240" t="str">
        <f t="shared" si="4"/>
        <v/>
      </c>
      <c r="V28" s="171"/>
      <c r="W28" s="280" t="str">
        <f t="shared" si="0"/>
        <v/>
      </c>
      <c r="X28" s="281" t="str">
        <f t="shared" si="1"/>
        <v/>
      </c>
      <c r="Y28" s="244"/>
      <c r="Z28" s="243" t="s">
        <v>380</v>
      </c>
      <c r="AA28" s="280" t="str">
        <f t="shared" si="2"/>
        <v/>
      </c>
      <c r="AB28" s="281" t="str">
        <f t="shared" si="3"/>
        <v/>
      </c>
      <c r="AC28" s="244"/>
      <c r="AD28" s="243" t="s">
        <v>446</v>
      </c>
      <c r="AF28" s="55"/>
      <c r="AJ28" s="1"/>
      <c r="AS28"/>
      <c r="AW28" s="1"/>
    </row>
    <row r="29" spans="1:49" ht="18" customHeight="1">
      <c r="A29" s="272" t="str">
        <f t="shared" si="5"/>
        <v/>
      </c>
      <c r="B29" s="110"/>
      <c r="C29" s="63"/>
      <c r="D29" s="64"/>
      <c r="E29" s="65"/>
      <c r="F29" s="94"/>
      <c r="G29" s="148"/>
      <c r="H29" s="148"/>
      <c r="I29" s="163"/>
      <c r="J29" s="117"/>
      <c r="K29" s="164"/>
      <c r="L29" s="117"/>
      <c r="M29" s="164"/>
      <c r="N29" s="166"/>
      <c r="O29" s="165"/>
      <c r="P29" s="117"/>
      <c r="Q29" s="164"/>
      <c r="R29" s="117"/>
      <c r="S29" s="164"/>
      <c r="T29" s="84"/>
      <c r="U29" s="240" t="str">
        <f t="shared" si="4"/>
        <v/>
      </c>
      <c r="V29" s="171"/>
      <c r="W29" s="280" t="str">
        <f t="shared" si="0"/>
        <v/>
      </c>
      <c r="X29" s="281" t="str">
        <f t="shared" si="1"/>
        <v/>
      </c>
      <c r="Y29" s="244"/>
      <c r="Z29" s="243" t="s">
        <v>380</v>
      </c>
      <c r="AA29" s="280" t="str">
        <f t="shared" si="2"/>
        <v/>
      </c>
      <c r="AB29" s="281" t="str">
        <f t="shared" si="3"/>
        <v/>
      </c>
      <c r="AC29" s="244"/>
      <c r="AD29" s="243" t="s">
        <v>446</v>
      </c>
      <c r="AF29" s="55"/>
      <c r="AJ29" s="1"/>
      <c r="AS29"/>
      <c r="AW29" s="1"/>
    </row>
    <row r="30" spans="1:49" ht="18" customHeight="1">
      <c r="A30" s="272" t="str">
        <f t="shared" si="5"/>
        <v/>
      </c>
      <c r="B30" s="111"/>
      <c r="C30" s="63"/>
      <c r="D30" s="64"/>
      <c r="E30" s="65"/>
      <c r="F30" s="94"/>
      <c r="G30" s="148"/>
      <c r="H30" s="148"/>
      <c r="I30" s="163"/>
      <c r="J30" s="117"/>
      <c r="K30" s="164"/>
      <c r="L30" s="117"/>
      <c r="M30" s="164"/>
      <c r="N30" s="166"/>
      <c r="O30" s="165"/>
      <c r="P30" s="117"/>
      <c r="Q30" s="164"/>
      <c r="R30" s="117"/>
      <c r="S30" s="164"/>
      <c r="T30" s="84"/>
      <c r="U30" s="240" t="str">
        <f t="shared" si="4"/>
        <v/>
      </c>
      <c r="V30" s="171"/>
      <c r="W30" s="280" t="str">
        <f t="shared" si="0"/>
        <v/>
      </c>
      <c r="X30" s="281" t="str">
        <f t="shared" si="1"/>
        <v/>
      </c>
      <c r="Y30" s="244"/>
      <c r="Z30" s="243" t="s">
        <v>380</v>
      </c>
      <c r="AA30" s="280" t="str">
        <f t="shared" si="2"/>
        <v/>
      </c>
      <c r="AB30" s="281" t="str">
        <f t="shared" si="3"/>
        <v/>
      </c>
      <c r="AC30" s="244"/>
      <c r="AD30" s="243" t="s">
        <v>446</v>
      </c>
      <c r="AF30" s="55"/>
      <c r="AJ30" s="1"/>
      <c r="AS30"/>
      <c r="AW30" s="1"/>
    </row>
    <row r="31" spans="1:49" ht="18" customHeight="1">
      <c r="A31" s="272" t="str">
        <f t="shared" si="5"/>
        <v/>
      </c>
      <c r="B31" s="111"/>
      <c r="C31" s="63"/>
      <c r="D31" s="64"/>
      <c r="E31" s="65"/>
      <c r="F31" s="94"/>
      <c r="G31" s="148"/>
      <c r="H31" s="148"/>
      <c r="I31" s="163"/>
      <c r="J31" s="117"/>
      <c r="K31" s="164"/>
      <c r="L31" s="117"/>
      <c r="M31" s="164"/>
      <c r="N31" s="166"/>
      <c r="O31" s="165"/>
      <c r="P31" s="117"/>
      <c r="Q31" s="164"/>
      <c r="R31" s="117"/>
      <c r="S31" s="164"/>
      <c r="T31" s="84"/>
      <c r="U31" s="240" t="str">
        <f t="shared" si="4"/>
        <v/>
      </c>
      <c r="V31" s="171"/>
      <c r="W31" s="280" t="str">
        <f t="shared" si="0"/>
        <v/>
      </c>
      <c r="X31" s="281" t="str">
        <f t="shared" si="1"/>
        <v/>
      </c>
      <c r="Y31" s="244"/>
      <c r="Z31" s="243" t="s">
        <v>380</v>
      </c>
      <c r="AA31" s="280" t="str">
        <f t="shared" si="2"/>
        <v/>
      </c>
      <c r="AB31" s="281" t="str">
        <f t="shared" si="3"/>
        <v/>
      </c>
      <c r="AC31" s="244"/>
      <c r="AD31" s="243" t="s">
        <v>446</v>
      </c>
      <c r="AF31" s="55"/>
      <c r="AJ31" s="1"/>
      <c r="AS31"/>
      <c r="AW31" s="1"/>
    </row>
    <row r="32" spans="1:49" ht="18" customHeight="1">
      <c r="A32" s="272" t="str">
        <f t="shared" si="5"/>
        <v/>
      </c>
      <c r="B32" s="111"/>
      <c r="C32" s="63"/>
      <c r="D32" s="64"/>
      <c r="E32" s="65"/>
      <c r="F32" s="94"/>
      <c r="G32" s="148"/>
      <c r="H32" s="148"/>
      <c r="I32" s="163"/>
      <c r="J32" s="117"/>
      <c r="K32" s="164"/>
      <c r="L32" s="117"/>
      <c r="M32" s="164"/>
      <c r="N32" s="166"/>
      <c r="O32" s="165"/>
      <c r="P32" s="117"/>
      <c r="Q32" s="164"/>
      <c r="R32" s="117"/>
      <c r="S32" s="164"/>
      <c r="T32" s="84"/>
      <c r="U32" s="240" t="str">
        <f t="shared" si="4"/>
        <v/>
      </c>
      <c r="V32" s="171"/>
      <c r="W32" s="280" t="str">
        <f t="shared" si="0"/>
        <v/>
      </c>
      <c r="X32" s="281" t="str">
        <f t="shared" si="1"/>
        <v/>
      </c>
      <c r="Y32" s="244"/>
      <c r="Z32" s="243" t="s">
        <v>380</v>
      </c>
      <c r="AA32" s="280" t="str">
        <f t="shared" si="2"/>
        <v/>
      </c>
      <c r="AB32" s="281" t="str">
        <f t="shared" si="3"/>
        <v/>
      </c>
      <c r="AC32" s="244"/>
      <c r="AD32" s="243" t="s">
        <v>446</v>
      </c>
      <c r="AF32" s="55"/>
      <c r="AJ32" s="1"/>
      <c r="AS32"/>
      <c r="AW32" s="1"/>
    </row>
    <row r="33" spans="1:49" ht="18" customHeight="1">
      <c r="A33" s="272" t="str">
        <f t="shared" si="5"/>
        <v/>
      </c>
      <c r="B33" s="111"/>
      <c r="C33" s="63"/>
      <c r="D33" s="64"/>
      <c r="E33" s="65"/>
      <c r="F33" s="94"/>
      <c r="G33" s="148"/>
      <c r="H33" s="148"/>
      <c r="I33" s="163"/>
      <c r="J33" s="117"/>
      <c r="K33" s="164"/>
      <c r="L33" s="117"/>
      <c r="M33" s="164"/>
      <c r="N33" s="166"/>
      <c r="O33" s="165"/>
      <c r="P33" s="117"/>
      <c r="Q33" s="164"/>
      <c r="R33" s="117"/>
      <c r="S33" s="164"/>
      <c r="T33" s="84"/>
      <c r="U33" s="240" t="str">
        <f t="shared" si="4"/>
        <v/>
      </c>
      <c r="V33" s="171"/>
      <c r="W33" s="280" t="str">
        <f t="shared" si="0"/>
        <v/>
      </c>
      <c r="X33" s="281" t="str">
        <f t="shared" si="1"/>
        <v/>
      </c>
      <c r="Y33" s="244"/>
      <c r="Z33" s="243" t="s">
        <v>380</v>
      </c>
      <c r="AA33" s="280" t="str">
        <f t="shared" si="2"/>
        <v/>
      </c>
      <c r="AB33" s="281" t="str">
        <f t="shared" si="3"/>
        <v/>
      </c>
      <c r="AC33" s="244"/>
      <c r="AD33" s="243" t="s">
        <v>446</v>
      </c>
      <c r="AF33" s="55"/>
      <c r="AJ33" s="1"/>
      <c r="AS33"/>
      <c r="AW33" s="1"/>
    </row>
    <row r="34" spans="1:49" ht="18" customHeight="1">
      <c r="A34" s="272" t="str">
        <f t="shared" si="5"/>
        <v/>
      </c>
      <c r="B34" s="110"/>
      <c r="C34" s="63"/>
      <c r="D34" s="64"/>
      <c r="E34" s="65"/>
      <c r="F34" s="94"/>
      <c r="G34" s="148"/>
      <c r="H34" s="148"/>
      <c r="I34" s="163"/>
      <c r="J34" s="117"/>
      <c r="K34" s="164"/>
      <c r="L34" s="117"/>
      <c r="M34" s="164"/>
      <c r="N34" s="166"/>
      <c r="O34" s="165"/>
      <c r="P34" s="117"/>
      <c r="Q34" s="164"/>
      <c r="R34" s="117"/>
      <c r="S34" s="164"/>
      <c r="T34" s="84"/>
      <c r="U34" s="240" t="str">
        <f t="shared" si="4"/>
        <v/>
      </c>
      <c r="V34" s="171"/>
      <c r="W34" s="280" t="str">
        <f t="shared" si="0"/>
        <v/>
      </c>
      <c r="X34" s="281" t="str">
        <f t="shared" si="1"/>
        <v/>
      </c>
      <c r="Y34" s="244"/>
      <c r="Z34" s="243" t="s">
        <v>380</v>
      </c>
      <c r="AA34" s="280" t="str">
        <f t="shared" si="2"/>
        <v/>
      </c>
      <c r="AB34" s="281" t="str">
        <f t="shared" si="3"/>
        <v/>
      </c>
      <c r="AC34" s="244"/>
      <c r="AD34" s="243" t="s">
        <v>446</v>
      </c>
      <c r="AF34" s="55"/>
      <c r="AJ34" s="1"/>
      <c r="AS34"/>
      <c r="AW34" s="1"/>
    </row>
    <row r="35" spans="1:49" ht="18" customHeight="1">
      <c r="A35" s="272" t="str">
        <f t="shared" si="5"/>
        <v/>
      </c>
      <c r="B35" s="111"/>
      <c r="C35" s="63"/>
      <c r="D35" s="64"/>
      <c r="E35" s="65"/>
      <c r="F35" s="94"/>
      <c r="G35" s="148"/>
      <c r="H35" s="148"/>
      <c r="I35" s="163"/>
      <c r="J35" s="117"/>
      <c r="K35" s="164"/>
      <c r="L35" s="117"/>
      <c r="M35" s="164"/>
      <c r="N35" s="166"/>
      <c r="O35" s="165"/>
      <c r="P35" s="117"/>
      <c r="Q35" s="164"/>
      <c r="R35" s="117"/>
      <c r="S35" s="164"/>
      <c r="T35" s="84"/>
      <c r="U35" s="240" t="str">
        <f t="shared" si="4"/>
        <v/>
      </c>
      <c r="V35" s="171"/>
      <c r="W35" s="280" t="str">
        <f t="shared" ref="W35:W53" si="6">IF(P35="","",P35)</f>
        <v/>
      </c>
      <c r="X35" s="281" t="str">
        <f t="shared" ref="X35:X53" si="7">IF(Q35="","",Q35)</f>
        <v/>
      </c>
      <c r="Y35" s="244"/>
      <c r="Z35" s="243" t="s">
        <v>380</v>
      </c>
      <c r="AA35" s="280" t="str">
        <f t="shared" ref="AA35:AA53" si="8">IF(R35="","",R35)</f>
        <v/>
      </c>
      <c r="AB35" s="281" t="str">
        <f t="shared" ref="AB35:AB53" si="9">IF(S35="","",S35)</f>
        <v/>
      </c>
      <c r="AC35" s="244"/>
      <c r="AD35" s="243" t="s">
        <v>446</v>
      </c>
      <c r="AF35" s="55"/>
      <c r="AJ35" s="1"/>
      <c r="AS35"/>
      <c r="AW35" s="1"/>
    </row>
    <row r="36" spans="1:49" ht="18" customHeight="1">
      <c r="A36" s="272" t="str">
        <f t="shared" si="5"/>
        <v/>
      </c>
      <c r="B36" s="111"/>
      <c r="C36" s="63"/>
      <c r="D36" s="64"/>
      <c r="E36" s="65"/>
      <c r="F36" s="94"/>
      <c r="G36" s="148"/>
      <c r="H36" s="148"/>
      <c r="I36" s="163"/>
      <c r="J36" s="117"/>
      <c r="K36" s="164"/>
      <c r="L36" s="117"/>
      <c r="M36" s="164"/>
      <c r="N36" s="166"/>
      <c r="O36" s="165"/>
      <c r="P36" s="117"/>
      <c r="Q36" s="164"/>
      <c r="R36" s="117"/>
      <c r="S36" s="164"/>
      <c r="T36" s="84"/>
      <c r="U36" s="240" t="str">
        <f t="shared" si="4"/>
        <v/>
      </c>
      <c r="V36" s="171"/>
      <c r="W36" s="280" t="str">
        <f t="shared" si="6"/>
        <v/>
      </c>
      <c r="X36" s="281" t="str">
        <f t="shared" si="7"/>
        <v/>
      </c>
      <c r="Y36" s="244"/>
      <c r="Z36" s="243" t="s">
        <v>380</v>
      </c>
      <c r="AA36" s="280" t="str">
        <f t="shared" si="8"/>
        <v/>
      </c>
      <c r="AB36" s="281" t="str">
        <f t="shared" si="9"/>
        <v/>
      </c>
      <c r="AC36" s="244"/>
      <c r="AD36" s="243" t="s">
        <v>446</v>
      </c>
      <c r="AF36" s="55"/>
      <c r="AJ36" s="1"/>
      <c r="AS36"/>
      <c r="AW36" s="1"/>
    </row>
    <row r="37" spans="1:49" ht="18" customHeight="1">
      <c r="A37" s="272" t="str">
        <f t="shared" si="5"/>
        <v/>
      </c>
      <c r="B37" s="111"/>
      <c r="C37" s="63"/>
      <c r="D37" s="64"/>
      <c r="E37" s="65"/>
      <c r="F37" s="94"/>
      <c r="G37" s="148"/>
      <c r="H37" s="148"/>
      <c r="I37" s="163"/>
      <c r="J37" s="117"/>
      <c r="K37" s="164"/>
      <c r="L37" s="117"/>
      <c r="M37" s="164"/>
      <c r="N37" s="166"/>
      <c r="O37" s="165"/>
      <c r="P37" s="117"/>
      <c r="Q37" s="164"/>
      <c r="R37" s="117"/>
      <c r="S37" s="164"/>
      <c r="T37" s="84"/>
      <c r="U37" s="240" t="str">
        <f t="shared" si="4"/>
        <v/>
      </c>
      <c r="V37" s="171"/>
      <c r="W37" s="280" t="str">
        <f t="shared" si="6"/>
        <v/>
      </c>
      <c r="X37" s="281" t="str">
        <f t="shared" si="7"/>
        <v/>
      </c>
      <c r="Y37" s="244"/>
      <c r="Z37" s="243" t="s">
        <v>380</v>
      </c>
      <c r="AA37" s="280" t="str">
        <f t="shared" si="8"/>
        <v/>
      </c>
      <c r="AB37" s="281" t="str">
        <f t="shared" si="9"/>
        <v/>
      </c>
      <c r="AC37" s="244"/>
      <c r="AD37" s="243" t="s">
        <v>446</v>
      </c>
      <c r="AF37" s="55"/>
      <c r="AJ37" s="1"/>
      <c r="AS37"/>
      <c r="AW37" s="1"/>
    </row>
    <row r="38" spans="1:49" ht="18" customHeight="1">
      <c r="A38" s="272" t="str">
        <f t="shared" si="5"/>
        <v/>
      </c>
      <c r="B38" s="111"/>
      <c r="C38" s="63"/>
      <c r="D38" s="64"/>
      <c r="E38" s="65"/>
      <c r="F38" s="94"/>
      <c r="G38" s="148"/>
      <c r="H38" s="148"/>
      <c r="I38" s="163"/>
      <c r="J38" s="117"/>
      <c r="K38" s="164"/>
      <c r="L38" s="117"/>
      <c r="M38" s="164"/>
      <c r="N38" s="166"/>
      <c r="O38" s="165"/>
      <c r="P38" s="117"/>
      <c r="Q38" s="164"/>
      <c r="R38" s="117"/>
      <c r="S38" s="164"/>
      <c r="T38" s="84"/>
      <c r="U38" s="240" t="str">
        <f t="shared" si="4"/>
        <v/>
      </c>
      <c r="V38" s="171"/>
      <c r="W38" s="280" t="str">
        <f t="shared" si="6"/>
        <v/>
      </c>
      <c r="X38" s="281" t="str">
        <f t="shared" si="7"/>
        <v/>
      </c>
      <c r="Y38" s="244"/>
      <c r="Z38" s="243" t="s">
        <v>380</v>
      </c>
      <c r="AA38" s="280" t="str">
        <f t="shared" si="8"/>
        <v/>
      </c>
      <c r="AB38" s="281" t="str">
        <f t="shared" si="9"/>
        <v/>
      </c>
      <c r="AC38" s="244"/>
      <c r="AD38" s="243" t="s">
        <v>446</v>
      </c>
      <c r="AF38" s="55"/>
      <c r="AJ38" s="1"/>
      <c r="AS38"/>
      <c r="AW38" s="1"/>
    </row>
    <row r="39" spans="1:49" ht="18" customHeight="1">
      <c r="A39" s="272" t="str">
        <f t="shared" si="5"/>
        <v/>
      </c>
      <c r="B39" s="110"/>
      <c r="C39" s="63"/>
      <c r="D39" s="64"/>
      <c r="E39" s="65"/>
      <c r="F39" s="94"/>
      <c r="G39" s="148"/>
      <c r="H39" s="148"/>
      <c r="I39" s="163"/>
      <c r="J39" s="117"/>
      <c r="K39" s="164"/>
      <c r="L39" s="117"/>
      <c r="M39" s="164"/>
      <c r="N39" s="166"/>
      <c r="O39" s="165"/>
      <c r="P39" s="117"/>
      <c r="Q39" s="164"/>
      <c r="R39" s="117"/>
      <c r="S39" s="164"/>
      <c r="T39" s="84"/>
      <c r="U39" s="240" t="str">
        <f t="shared" si="4"/>
        <v/>
      </c>
      <c r="V39" s="171"/>
      <c r="W39" s="280" t="str">
        <f t="shared" si="6"/>
        <v/>
      </c>
      <c r="X39" s="281" t="str">
        <f t="shared" si="7"/>
        <v/>
      </c>
      <c r="Y39" s="244"/>
      <c r="Z39" s="243" t="s">
        <v>380</v>
      </c>
      <c r="AA39" s="280" t="str">
        <f t="shared" si="8"/>
        <v/>
      </c>
      <c r="AB39" s="281" t="str">
        <f t="shared" si="9"/>
        <v/>
      </c>
      <c r="AC39" s="244"/>
      <c r="AD39" s="243" t="s">
        <v>446</v>
      </c>
      <c r="AF39" s="55"/>
      <c r="AJ39" s="1"/>
      <c r="AS39"/>
      <c r="AW39" s="1"/>
    </row>
    <row r="40" spans="1:49" ht="18" customHeight="1">
      <c r="A40" s="272" t="str">
        <f t="shared" si="5"/>
        <v/>
      </c>
      <c r="B40" s="111"/>
      <c r="C40" s="63"/>
      <c r="D40" s="64"/>
      <c r="E40" s="65"/>
      <c r="F40" s="94"/>
      <c r="G40" s="148"/>
      <c r="H40" s="148"/>
      <c r="I40" s="163"/>
      <c r="J40" s="117"/>
      <c r="K40" s="164"/>
      <c r="L40" s="117"/>
      <c r="M40" s="164"/>
      <c r="N40" s="166"/>
      <c r="O40" s="165"/>
      <c r="P40" s="117"/>
      <c r="Q40" s="164"/>
      <c r="R40" s="117"/>
      <c r="S40" s="164"/>
      <c r="T40" s="84"/>
      <c r="U40" s="240" t="str">
        <f t="shared" si="4"/>
        <v/>
      </c>
      <c r="V40" s="171"/>
      <c r="W40" s="280" t="str">
        <f t="shared" si="6"/>
        <v/>
      </c>
      <c r="X40" s="281" t="str">
        <f t="shared" si="7"/>
        <v/>
      </c>
      <c r="Y40" s="244"/>
      <c r="Z40" s="243" t="s">
        <v>380</v>
      </c>
      <c r="AA40" s="280" t="str">
        <f t="shared" si="8"/>
        <v/>
      </c>
      <c r="AB40" s="281" t="str">
        <f t="shared" si="9"/>
        <v/>
      </c>
      <c r="AC40" s="244"/>
      <c r="AD40" s="243" t="s">
        <v>446</v>
      </c>
      <c r="AF40" s="55"/>
      <c r="AJ40" s="1"/>
      <c r="AS40"/>
      <c r="AW40" s="1"/>
    </row>
    <row r="41" spans="1:49" ht="18" customHeight="1">
      <c r="A41" s="272" t="str">
        <f t="shared" si="5"/>
        <v/>
      </c>
      <c r="B41" s="111"/>
      <c r="C41" s="63"/>
      <c r="D41" s="64"/>
      <c r="E41" s="65"/>
      <c r="F41" s="94"/>
      <c r="G41" s="148"/>
      <c r="H41" s="148"/>
      <c r="I41" s="163"/>
      <c r="J41" s="117"/>
      <c r="K41" s="164"/>
      <c r="L41" s="117"/>
      <c r="M41" s="164"/>
      <c r="N41" s="166"/>
      <c r="O41" s="165"/>
      <c r="P41" s="117"/>
      <c r="Q41" s="164"/>
      <c r="R41" s="117"/>
      <c r="S41" s="164"/>
      <c r="T41" s="84"/>
      <c r="U41" s="240" t="str">
        <f t="shared" si="4"/>
        <v/>
      </c>
      <c r="V41" s="171"/>
      <c r="W41" s="280" t="str">
        <f t="shared" si="6"/>
        <v/>
      </c>
      <c r="X41" s="281" t="str">
        <f t="shared" si="7"/>
        <v/>
      </c>
      <c r="Y41" s="244"/>
      <c r="Z41" s="243" t="s">
        <v>380</v>
      </c>
      <c r="AA41" s="280" t="str">
        <f t="shared" si="8"/>
        <v/>
      </c>
      <c r="AB41" s="281" t="str">
        <f t="shared" si="9"/>
        <v/>
      </c>
      <c r="AC41" s="244"/>
      <c r="AD41" s="243" t="s">
        <v>446</v>
      </c>
      <c r="AF41" s="55"/>
      <c r="AJ41" s="1"/>
      <c r="AS41"/>
      <c r="AW41" s="1"/>
    </row>
    <row r="42" spans="1:49" ht="18" customHeight="1">
      <c r="A42" s="272" t="str">
        <f t="shared" si="5"/>
        <v/>
      </c>
      <c r="B42" s="111"/>
      <c r="C42" s="63"/>
      <c r="D42" s="64"/>
      <c r="E42" s="65"/>
      <c r="F42" s="94"/>
      <c r="G42" s="148"/>
      <c r="H42" s="148"/>
      <c r="I42" s="163"/>
      <c r="J42" s="117"/>
      <c r="K42" s="164"/>
      <c r="L42" s="117"/>
      <c r="M42" s="164"/>
      <c r="N42" s="166"/>
      <c r="O42" s="165"/>
      <c r="P42" s="117"/>
      <c r="Q42" s="164"/>
      <c r="R42" s="117"/>
      <c r="S42" s="164"/>
      <c r="T42" s="84"/>
      <c r="U42" s="240" t="str">
        <f t="shared" si="4"/>
        <v/>
      </c>
      <c r="V42" s="171"/>
      <c r="W42" s="280" t="str">
        <f t="shared" si="6"/>
        <v/>
      </c>
      <c r="X42" s="281" t="str">
        <f t="shared" si="7"/>
        <v/>
      </c>
      <c r="Y42" s="244"/>
      <c r="Z42" s="243" t="s">
        <v>380</v>
      </c>
      <c r="AA42" s="280" t="str">
        <f t="shared" si="8"/>
        <v/>
      </c>
      <c r="AB42" s="281" t="str">
        <f t="shared" si="9"/>
        <v/>
      </c>
      <c r="AC42" s="244"/>
      <c r="AD42" s="243" t="s">
        <v>446</v>
      </c>
      <c r="AF42" s="55"/>
      <c r="AJ42" s="1"/>
      <c r="AS42"/>
      <c r="AW42" s="1"/>
    </row>
    <row r="43" spans="1:49" ht="18" customHeight="1">
      <c r="A43" s="272" t="str">
        <f t="shared" si="5"/>
        <v/>
      </c>
      <c r="B43" s="111"/>
      <c r="C43" s="63"/>
      <c r="D43" s="64"/>
      <c r="E43" s="65"/>
      <c r="F43" s="94"/>
      <c r="G43" s="148"/>
      <c r="H43" s="148"/>
      <c r="I43" s="163"/>
      <c r="J43" s="117"/>
      <c r="K43" s="164"/>
      <c r="L43" s="117"/>
      <c r="M43" s="164"/>
      <c r="N43" s="166"/>
      <c r="O43" s="165"/>
      <c r="P43" s="117"/>
      <c r="Q43" s="164"/>
      <c r="R43" s="117"/>
      <c r="S43" s="164"/>
      <c r="T43" s="84"/>
      <c r="U43" s="240" t="str">
        <f t="shared" si="4"/>
        <v/>
      </c>
      <c r="V43" s="171"/>
      <c r="W43" s="280" t="str">
        <f t="shared" si="6"/>
        <v/>
      </c>
      <c r="X43" s="281" t="str">
        <f t="shared" si="7"/>
        <v/>
      </c>
      <c r="Y43" s="244"/>
      <c r="Z43" s="243" t="s">
        <v>380</v>
      </c>
      <c r="AA43" s="280" t="str">
        <f t="shared" si="8"/>
        <v/>
      </c>
      <c r="AB43" s="281" t="str">
        <f t="shared" si="9"/>
        <v/>
      </c>
      <c r="AC43" s="244"/>
      <c r="AD43" s="243" t="s">
        <v>446</v>
      </c>
      <c r="AF43" s="55"/>
      <c r="AJ43" s="1"/>
      <c r="AS43"/>
      <c r="AW43" s="1"/>
    </row>
    <row r="44" spans="1:49" ht="18" customHeight="1">
      <c r="A44" s="272" t="str">
        <f t="shared" si="5"/>
        <v/>
      </c>
      <c r="B44" s="110"/>
      <c r="C44" s="63"/>
      <c r="D44" s="64"/>
      <c r="E44" s="65"/>
      <c r="F44" s="94"/>
      <c r="G44" s="148"/>
      <c r="H44" s="148"/>
      <c r="I44" s="163"/>
      <c r="J44" s="117"/>
      <c r="K44" s="164"/>
      <c r="L44" s="117"/>
      <c r="M44" s="164"/>
      <c r="N44" s="166"/>
      <c r="O44" s="165"/>
      <c r="P44" s="117"/>
      <c r="Q44" s="164"/>
      <c r="R44" s="117"/>
      <c r="S44" s="164"/>
      <c r="T44" s="84"/>
      <c r="U44" s="240" t="str">
        <f t="shared" si="4"/>
        <v/>
      </c>
      <c r="V44" s="171"/>
      <c r="W44" s="280" t="str">
        <f t="shared" si="6"/>
        <v/>
      </c>
      <c r="X44" s="281" t="str">
        <f t="shared" si="7"/>
        <v/>
      </c>
      <c r="Y44" s="244"/>
      <c r="Z44" s="243" t="s">
        <v>380</v>
      </c>
      <c r="AA44" s="280" t="str">
        <f t="shared" si="8"/>
        <v/>
      </c>
      <c r="AB44" s="281" t="str">
        <f t="shared" si="9"/>
        <v/>
      </c>
      <c r="AC44" s="244"/>
      <c r="AD44" s="243" t="s">
        <v>446</v>
      </c>
      <c r="AF44" s="55"/>
      <c r="AJ44" s="1"/>
      <c r="AS44"/>
      <c r="AW44" s="1"/>
    </row>
    <row r="45" spans="1:49" ht="18" customHeight="1">
      <c r="A45" s="272" t="str">
        <f t="shared" si="5"/>
        <v/>
      </c>
      <c r="B45" s="111"/>
      <c r="C45" s="63"/>
      <c r="D45" s="64"/>
      <c r="E45" s="65"/>
      <c r="F45" s="94"/>
      <c r="G45" s="148"/>
      <c r="H45" s="148"/>
      <c r="I45" s="163"/>
      <c r="J45" s="117"/>
      <c r="K45" s="164"/>
      <c r="L45" s="117"/>
      <c r="M45" s="164"/>
      <c r="N45" s="166"/>
      <c r="O45" s="165"/>
      <c r="P45" s="117"/>
      <c r="Q45" s="164"/>
      <c r="R45" s="117"/>
      <c r="S45" s="164"/>
      <c r="T45" s="84"/>
      <c r="U45" s="240" t="str">
        <f t="shared" si="4"/>
        <v/>
      </c>
      <c r="V45" s="171"/>
      <c r="W45" s="280" t="str">
        <f t="shared" si="6"/>
        <v/>
      </c>
      <c r="X45" s="281" t="str">
        <f t="shared" si="7"/>
        <v/>
      </c>
      <c r="Y45" s="244"/>
      <c r="Z45" s="243" t="s">
        <v>380</v>
      </c>
      <c r="AA45" s="280" t="str">
        <f t="shared" si="8"/>
        <v/>
      </c>
      <c r="AB45" s="281" t="str">
        <f t="shared" si="9"/>
        <v/>
      </c>
      <c r="AC45" s="244"/>
      <c r="AD45" s="243" t="s">
        <v>446</v>
      </c>
      <c r="AF45" s="55"/>
      <c r="AJ45" s="1"/>
      <c r="AS45"/>
      <c r="AW45" s="1"/>
    </row>
    <row r="46" spans="1:49" ht="18" customHeight="1">
      <c r="A46" s="272" t="str">
        <f t="shared" si="5"/>
        <v/>
      </c>
      <c r="B46" s="111"/>
      <c r="C46" s="63"/>
      <c r="D46" s="64"/>
      <c r="E46" s="65"/>
      <c r="F46" s="94"/>
      <c r="G46" s="148"/>
      <c r="H46" s="148"/>
      <c r="I46" s="163"/>
      <c r="J46" s="117"/>
      <c r="K46" s="164"/>
      <c r="L46" s="117"/>
      <c r="M46" s="164"/>
      <c r="N46" s="166"/>
      <c r="O46" s="165"/>
      <c r="P46" s="117"/>
      <c r="Q46" s="164"/>
      <c r="R46" s="117"/>
      <c r="S46" s="164"/>
      <c r="T46" s="84"/>
      <c r="U46" s="240" t="str">
        <f t="shared" si="4"/>
        <v/>
      </c>
      <c r="V46" s="171"/>
      <c r="W46" s="280" t="str">
        <f t="shared" si="6"/>
        <v/>
      </c>
      <c r="X46" s="281" t="str">
        <f t="shared" si="7"/>
        <v/>
      </c>
      <c r="Y46" s="244"/>
      <c r="Z46" s="243" t="s">
        <v>380</v>
      </c>
      <c r="AA46" s="280" t="str">
        <f t="shared" si="8"/>
        <v/>
      </c>
      <c r="AB46" s="281" t="str">
        <f t="shared" si="9"/>
        <v/>
      </c>
      <c r="AC46" s="244"/>
      <c r="AD46" s="243" t="s">
        <v>446</v>
      </c>
      <c r="AF46" s="55"/>
      <c r="AJ46" s="1"/>
      <c r="AS46"/>
      <c r="AW46" s="1"/>
    </row>
    <row r="47" spans="1:49" ht="18" customHeight="1">
      <c r="A47" s="272" t="str">
        <f t="shared" si="5"/>
        <v/>
      </c>
      <c r="B47" s="111"/>
      <c r="C47" s="63"/>
      <c r="D47" s="64"/>
      <c r="E47" s="65"/>
      <c r="F47" s="94"/>
      <c r="G47" s="148"/>
      <c r="H47" s="148"/>
      <c r="I47" s="163"/>
      <c r="J47" s="117"/>
      <c r="K47" s="164"/>
      <c r="L47" s="117"/>
      <c r="M47" s="164"/>
      <c r="N47" s="166"/>
      <c r="O47" s="165"/>
      <c r="P47" s="117"/>
      <c r="Q47" s="164"/>
      <c r="R47" s="117"/>
      <c r="S47" s="164"/>
      <c r="T47" s="84"/>
      <c r="U47" s="240" t="str">
        <f t="shared" si="4"/>
        <v/>
      </c>
      <c r="V47" s="171"/>
      <c r="W47" s="280" t="str">
        <f t="shared" si="6"/>
        <v/>
      </c>
      <c r="X47" s="281" t="str">
        <f t="shared" si="7"/>
        <v/>
      </c>
      <c r="Y47" s="244"/>
      <c r="Z47" s="243" t="s">
        <v>380</v>
      </c>
      <c r="AA47" s="280" t="str">
        <f t="shared" si="8"/>
        <v/>
      </c>
      <c r="AB47" s="281" t="str">
        <f t="shared" si="9"/>
        <v/>
      </c>
      <c r="AC47" s="244"/>
      <c r="AD47" s="243" t="s">
        <v>446</v>
      </c>
      <c r="AF47" s="55"/>
      <c r="AJ47" s="1"/>
      <c r="AS47"/>
      <c r="AW47" s="1"/>
    </row>
    <row r="48" spans="1:49" ht="18" customHeight="1">
      <c r="A48" s="272" t="str">
        <f t="shared" si="5"/>
        <v/>
      </c>
      <c r="B48" s="111"/>
      <c r="C48" s="63"/>
      <c r="D48" s="64"/>
      <c r="E48" s="65"/>
      <c r="F48" s="94"/>
      <c r="G48" s="148"/>
      <c r="H48" s="148"/>
      <c r="I48" s="163"/>
      <c r="J48" s="117"/>
      <c r="K48" s="164"/>
      <c r="L48" s="117"/>
      <c r="M48" s="164"/>
      <c r="N48" s="166"/>
      <c r="O48" s="165"/>
      <c r="P48" s="117"/>
      <c r="Q48" s="164"/>
      <c r="R48" s="117"/>
      <c r="S48" s="164"/>
      <c r="T48" s="84"/>
      <c r="U48" s="240" t="str">
        <f t="shared" si="4"/>
        <v/>
      </c>
      <c r="V48" s="171"/>
      <c r="W48" s="280" t="str">
        <f t="shared" si="6"/>
        <v/>
      </c>
      <c r="X48" s="281" t="str">
        <f t="shared" si="7"/>
        <v/>
      </c>
      <c r="Y48" s="244"/>
      <c r="Z48" s="243" t="s">
        <v>380</v>
      </c>
      <c r="AA48" s="280" t="str">
        <f t="shared" si="8"/>
        <v/>
      </c>
      <c r="AB48" s="281" t="str">
        <f t="shared" si="9"/>
        <v/>
      </c>
      <c r="AC48" s="244"/>
      <c r="AD48" s="243" t="s">
        <v>446</v>
      </c>
      <c r="AF48" s="55"/>
      <c r="AJ48" s="1"/>
      <c r="AS48"/>
      <c r="AW48" s="1"/>
    </row>
    <row r="49" spans="1:49" ht="18" customHeight="1">
      <c r="A49" s="272" t="str">
        <f t="shared" si="5"/>
        <v/>
      </c>
      <c r="B49" s="110"/>
      <c r="C49" s="63"/>
      <c r="D49" s="64"/>
      <c r="E49" s="65"/>
      <c r="F49" s="94"/>
      <c r="G49" s="148"/>
      <c r="H49" s="148"/>
      <c r="I49" s="163"/>
      <c r="J49" s="117"/>
      <c r="K49" s="164"/>
      <c r="L49" s="117"/>
      <c r="M49" s="164"/>
      <c r="N49" s="166"/>
      <c r="O49" s="165"/>
      <c r="P49" s="117"/>
      <c r="Q49" s="164"/>
      <c r="R49" s="117"/>
      <c r="S49" s="164"/>
      <c r="T49" s="84"/>
      <c r="U49" s="240" t="str">
        <f t="shared" si="4"/>
        <v/>
      </c>
      <c r="V49" s="171"/>
      <c r="W49" s="280" t="str">
        <f t="shared" si="6"/>
        <v/>
      </c>
      <c r="X49" s="281" t="str">
        <f t="shared" si="7"/>
        <v/>
      </c>
      <c r="Y49" s="244"/>
      <c r="Z49" s="243" t="s">
        <v>380</v>
      </c>
      <c r="AA49" s="280" t="str">
        <f t="shared" si="8"/>
        <v/>
      </c>
      <c r="AB49" s="281" t="str">
        <f t="shared" si="9"/>
        <v/>
      </c>
      <c r="AC49" s="244"/>
      <c r="AD49" s="243" t="s">
        <v>446</v>
      </c>
      <c r="AF49" s="55"/>
      <c r="AJ49" s="1"/>
      <c r="AS49"/>
      <c r="AW49" s="1"/>
    </row>
    <row r="50" spans="1:49" ht="18" customHeight="1">
      <c r="A50" s="272" t="str">
        <f t="shared" si="5"/>
        <v/>
      </c>
      <c r="B50" s="111"/>
      <c r="C50" s="63"/>
      <c r="D50" s="64"/>
      <c r="E50" s="65"/>
      <c r="F50" s="94"/>
      <c r="G50" s="148"/>
      <c r="H50" s="148"/>
      <c r="I50" s="163"/>
      <c r="J50" s="117"/>
      <c r="K50" s="164"/>
      <c r="L50" s="117"/>
      <c r="M50" s="164"/>
      <c r="N50" s="166"/>
      <c r="O50" s="165"/>
      <c r="P50" s="117"/>
      <c r="Q50" s="164"/>
      <c r="R50" s="117"/>
      <c r="S50" s="164"/>
      <c r="T50" s="84"/>
      <c r="U50" s="240" t="str">
        <f t="shared" si="4"/>
        <v/>
      </c>
      <c r="V50" s="171"/>
      <c r="W50" s="280" t="str">
        <f t="shared" si="6"/>
        <v/>
      </c>
      <c r="X50" s="281" t="str">
        <f t="shared" si="7"/>
        <v/>
      </c>
      <c r="Y50" s="244"/>
      <c r="Z50" s="243" t="s">
        <v>380</v>
      </c>
      <c r="AA50" s="280" t="str">
        <f t="shared" si="8"/>
        <v/>
      </c>
      <c r="AB50" s="281" t="str">
        <f t="shared" si="9"/>
        <v/>
      </c>
      <c r="AC50" s="244"/>
      <c r="AD50" s="243" t="s">
        <v>446</v>
      </c>
      <c r="AF50" s="55"/>
      <c r="AJ50" s="1"/>
      <c r="AS50"/>
      <c r="AW50" s="1"/>
    </row>
    <row r="51" spans="1:49" ht="18" customHeight="1">
      <c r="A51" s="272" t="str">
        <f t="shared" si="5"/>
        <v/>
      </c>
      <c r="B51" s="111"/>
      <c r="C51" s="63"/>
      <c r="D51" s="64"/>
      <c r="E51" s="65"/>
      <c r="F51" s="94"/>
      <c r="G51" s="148"/>
      <c r="H51" s="148"/>
      <c r="I51" s="163"/>
      <c r="J51" s="117"/>
      <c r="K51" s="164"/>
      <c r="L51" s="117"/>
      <c r="M51" s="164"/>
      <c r="N51" s="166"/>
      <c r="O51" s="165"/>
      <c r="P51" s="117"/>
      <c r="Q51" s="164"/>
      <c r="R51" s="117"/>
      <c r="S51" s="164"/>
      <c r="T51" s="84"/>
      <c r="U51" s="240" t="str">
        <f t="shared" si="4"/>
        <v/>
      </c>
      <c r="V51" s="171"/>
      <c r="W51" s="280" t="str">
        <f t="shared" si="6"/>
        <v/>
      </c>
      <c r="X51" s="281" t="str">
        <f t="shared" si="7"/>
        <v/>
      </c>
      <c r="Y51" s="244"/>
      <c r="Z51" s="243" t="s">
        <v>380</v>
      </c>
      <c r="AA51" s="280" t="str">
        <f t="shared" si="8"/>
        <v/>
      </c>
      <c r="AB51" s="281" t="str">
        <f t="shared" si="9"/>
        <v/>
      </c>
      <c r="AC51" s="244"/>
      <c r="AD51" s="243" t="s">
        <v>446</v>
      </c>
      <c r="AF51" s="55"/>
      <c r="AJ51" s="1"/>
      <c r="AS51"/>
      <c r="AW51" s="1"/>
    </row>
    <row r="52" spans="1:49" ht="18" customHeight="1">
      <c r="A52" s="272" t="str">
        <f t="shared" si="5"/>
        <v/>
      </c>
      <c r="B52" s="111"/>
      <c r="C52" s="63"/>
      <c r="D52" s="64"/>
      <c r="E52" s="65"/>
      <c r="F52" s="94"/>
      <c r="G52" s="148"/>
      <c r="H52" s="148"/>
      <c r="I52" s="163"/>
      <c r="J52" s="117"/>
      <c r="K52" s="164"/>
      <c r="L52" s="117"/>
      <c r="M52" s="164"/>
      <c r="N52" s="166"/>
      <c r="O52" s="165"/>
      <c r="P52" s="117"/>
      <c r="Q52" s="164"/>
      <c r="R52" s="117"/>
      <c r="S52" s="164"/>
      <c r="T52" s="84"/>
      <c r="U52" s="240" t="str">
        <f t="shared" si="4"/>
        <v/>
      </c>
      <c r="V52" s="171"/>
      <c r="W52" s="280" t="str">
        <f t="shared" si="6"/>
        <v/>
      </c>
      <c r="X52" s="281" t="str">
        <f t="shared" si="7"/>
        <v/>
      </c>
      <c r="Y52" s="244"/>
      <c r="Z52" s="243" t="s">
        <v>380</v>
      </c>
      <c r="AA52" s="280" t="str">
        <f t="shared" si="8"/>
        <v/>
      </c>
      <c r="AB52" s="281" t="str">
        <f t="shared" si="9"/>
        <v/>
      </c>
      <c r="AC52" s="244"/>
      <c r="AD52" s="243" t="s">
        <v>446</v>
      </c>
      <c r="AF52" s="55"/>
      <c r="AJ52" s="1"/>
      <c r="AS52"/>
      <c r="AW52" s="1"/>
    </row>
    <row r="53" spans="1:49" ht="18" customHeight="1">
      <c r="A53" s="272" t="str">
        <f t="shared" si="5"/>
        <v/>
      </c>
      <c r="B53" s="111"/>
      <c r="C53" s="63"/>
      <c r="D53" s="64"/>
      <c r="E53" s="65"/>
      <c r="F53" s="94"/>
      <c r="G53" s="148"/>
      <c r="H53" s="148"/>
      <c r="I53" s="163"/>
      <c r="J53" s="117"/>
      <c r="K53" s="164"/>
      <c r="L53" s="117"/>
      <c r="M53" s="164"/>
      <c r="N53" s="166"/>
      <c r="O53" s="165"/>
      <c r="P53" s="117"/>
      <c r="Q53" s="164"/>
      <c r="R53" s="117"/>
      <c r="S53" s="164"/>
      <c r="T53" s="84"/>
      <c r="U53" s="240" t="str">
        <f t="shared" si="4"/>
        <v/>
      </c>
      <c r="V53" s="171"/>
      <c r="W53" s="282" t="str">
        <f t="shared" si="6"/>
        <v/>
      </c>
      <c r="X53" s="283" t="str">
        <f t="shared" si="7"/>
        <v/>
      </c>
      <c r="Y53" s="245"/>
      <c r="Z53" s="246" t="s">
        <v>380</v>
      </c>
      <c r="AA53" s="282" t="str">
        <f t="shared" si="8"/>
        <v/>
      </c>
      <c r="AB53" s="283" t="str">
        <f t="shared" si="9"/>
        <v/>
      </c>
      <c r="AC53" s="245"/>
      <c r="AD53" s="246" t="s">
        <v>446</v>
      </c>
      <c r="AF53" s="55"/>
      <c r="AJ53" s="1"/>
      <c r="AS53"/>
      <c r="AW53" s="1"/>
    </row>
  </sheetData>
  <mergeCells count="4">
    <mergeCell ref="A1:C1"/>
    <mergeCell ref="F1:G1"/>
    <mergeCell ref="I1:J1"/>
    <mergeCell ref="P1:Q1"/>
  </mergeCells>
  <phoneticPr fontId="2"/>
  <dataValidations count="9">
    <dataValidation type="list" allowBlank="1" showInputMessage="1" showErrorMessage="1" sqref="T3:T53 V3">
      <formula1>備考</formula1>
    </dataValidation>
    <dataValidation imeMode="off" allowBlank="1" showInputMessage="1" showErrorMessage="1" sqref="B4:C53"/>
    <dataValidation imeMode="halfKatakana" allowBlank="1" showInputMessage="1" showErrorMessage="1" sqref="E4:F53"/>
    <dataValidation type="list" allowBlank="1" showInputMessage="1" showErrorMessage="1" sqref="I3:I53">
      <formula1>健康</formula1>
    </dataValidation>
    <dataValidation type="list" allowBlank="1" showInputMessage="1" showErrorMessage="1" sqref="G3">
      <formula1>学年</formula1>
    </dataValidation>
    <dataValidation type="list" allowBlank="1" showInputMessage="1" showErrorMessage="1" sqref="H3:H53">
      <formula1>女</formula1>
    </dataValidation>
    <dataValidation type="list" allowBlank="1" showInputMessage="1" showErrorMessage="1" promptTitle="種目名" sqref="J3:J53 L3:L53">
      <formula1>女子種目</formula1>
    </dataValidation>
    <dataValidation type="list" allowBlank="1" showInputMessage="1" showErrorMessage="1" promptTitle="種目名" sqref="P3:P53 R3:R53">
      <formula1>女子Rank種目</formula1>
    </dataValidation>
    <dataValidation type="whole" allowBlank="1" showInputMessage="1" showErrorMessage="1" sqref="G4:G53">
      <formula1>1</formula1>
      <formula2>5</formula2>
    </dataValidation>
  </dataValidations>
  <printOptions horizontalCentered="1"/>
  <pageMargins left="0.59055118110236227" right="0.39370078740157483" top="0.59055118110236227" bottom="0.39370078740157483" header="0.39370078740157483" footer="0.51181102362204722"/>
  <pageSetup paperSize="9" scale="42" orientation="landscape" r:id="rId1"/>
  <headerFooter alignWithMargins="0">
    <oddHeader>&amp;L&amp;"ＭＳ Ｐ明朝,標準"平成26年度 全国高等専門学校体育大会 陸上競技大会&amp;"ＭＳ ゴシック,標準"  &amp;12参加申込一覧</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出場証明書!$AI$18:$AI$20</xm:f>
          </x14:formula1>
          <xm:sqref>N3:N53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R121"/>
  <sheetViews>
    <sheetView showGridLines="0" showZeros="0" zoomScale="85" zoomScaleNormal="85" workbookViewId="0">
      <selection activeCell="N11" sqref="N11:P11"/>
    </sheetView>
  </sheetViews>
  <sheetFormatPr defaultColWidth="11" defaultRowHeight="0" customHeight="1" zeroHeight="1"/>
  <cols>
    <col min="1" max="1" width="3.85546875" style="12" customWidth="1"/>
    <col min="2" max="2" width="8.140625" style="12" customWidth="1"/>
    <col min="3" max="4" width="9.28515625" style="12" customWidth="1"/>
    <col min="5" max="5" width="15.85546875" style="12" customWidth="1"/>
    <col min="6" max="6" width="4.28515625" style="12" customWidth="1"/>
    <col min="7" max="7" width="10.7109375" style="12" customWidth="1"/>
    <col min="8" max="8" width="4.42578125" style="12" customWidth="1"/>
    <col min="9" max="14" width="8.7109375" style="12" customWidth="1"/>
    <col min="15" max="15" width="8.140625" style="12" customWidth="1"/>
    <col min="16" max="16" width="7.28515625" style="12" customWidth="1"/>
    <col min="17" max="17" width="4.7109375" style="12" customWidth="1"/>
    <col min="18" max="18" width="4" style="13" customWidth="1"/>
    <col min="19" max="19" width="6.7109375" style="12" customWidth="1"/>
    <col min="20" max="20" width="10.28515625" style="12" customWidth="1"/>
    <col min="21" max="21" width="10.42578125" style="12" customWidth="1"/>
    <col min="22" max="22" width="27.42578125" style="12" customWidth="1"/>
    <col min="23" max="23" width="18.42578125" style="12" customWidth="1"/>
    <col min="24" max="24" width="14.7109375" style="12" customWidth="1"/>
    <col min="25" max="25" width="13.5703125" style="12" customWidth="1"/>
    <col min="26" max="26" width="17.42578125" style="12" customWidth="1"/>
    <col min="27" max="27" width="11" style="12" customWidth="1"/>
    <col min="28" max="28" width="18.7109375" style="12" customWidth="1"/>
    <col min="29" max="30" width="11" style="12" customWidth="1"/>
    <col min="31" max="31" width="7.28515625" style="12" customWidth="1"/>
    <col min="32" max="32" width="11.85546875" style="12" customWidth="1"/>
    <col min="33" max="34" width="6.28515625" style="12" customWidth="1"/>
    <col min="35" max="16384" width="11" style="12"/>
  </cols>
  <sheetData>
    <row r="1" spans="1:96" ht="27.75" customHeight="1">
      <c r="A1" s="8"/>
      <c r="B1" s="330" t="s">
        <v>456</v>
      </c>
      <c r="C1" s="330"/>
      <c r="D1" s="330"/>
      <c r="E1" s="330"/>
      <c r="F1" s="330"/>
      <c r="G1" s="330"/>
      <c r="H1" s="330"/>
      <c r="I1" s="330"/>
      <c r="J1" s="330"/>
      <c r="K1" s="330"/>
      <c r="L1" s="330"/>
      <c r="M1" s="330"/>
      <c r="N1" s="330"/>
      <c r="O1" s="330"/>
      <c r="P1" s="330"/>
      <c r="Q1" s="9"/>
      <c r="R1" s="10"/>
      <c r="S1" s="11"/>
      <c r="T1" s="196"/>
      <c r="U1" s="197"/>
      <c r="V1" s="196"/>
      <c r="W1" s="196"/>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row>
    <row r="2" spans="1:96" ht="28.5" customHeight="1">
      <c r="A2" s="331"/>
      <c r="B2" s="331"/>
      <c r="C2" s="331"/>
      <c r="D2" s="331"/>
      <c r="E2" s="331"/>
      <c r="F2" s="331"/>
      <c r="G2" s="331"/>
      <c r="H2" s="331"/>
      <c r="I2" s="331"/>
      <c r="J2" s="331"/>
      <c r="K2" s="331"/>
      <c r="L2" s="331"/>
      <c r="M2" s="331"/>
      <c r="N2" s="331"/>
      <c r="O2" s="331"/>
      <c r="P2" s="331"/>
      <c r="Q2" s="331"/>
      <c r="T2" s="198"/>
      <c r="U2" s="197"/>
      <c r="V2" s="198"/>
      <c r="W2" s="198"/>
    </row>
    <row r="3" spans="1:96" ht="15.75" customHeight="1">
      <c r="A3" s="14"/>
      <c r="B3" s="15"/>
      <c r="C3" s="16"/>
      <c r="D3" s="16"/>
      <c r="E3" s="16"/>
      <c r="F3" s="16"/>
      <c r="G3" s="16"/>
      <c r="H3" s="16"/>
      <c r="I3" s="16"/>
      <c r="J3" s="16"/>
      <c r="K3" s="16"/>
      <c r="L3" s="16"/>
      <c r="M3" s="16"/>
      <c r="N3" s="16"/>
      <c r="O3" s="16"/>
      <c r="P3" s="16"/>
      <c r="Q3" s="53"/>
      <c r="R3" s="17"/>
      <c r="T3" s="198"/>
      <c r="U3" s="197"/>
      <c r="V3" s="198"/>
      <c r="W3" s="198"/>
    </row>
    <row r="4" spans="1:96" ht="15.75" customHeight="1">
      <c r="A4" s="18"/>
      <c r="B4" s="19"/>
      <c r="C4" s="332" t="s">
        <v>306</v>
      </c>
      <c r="D4" s="332"/>
      <c r="E4" s="332"/>
      <c r="F4" s="332"/>
      <c r="G4" s="332"/>
      <c r="H4" s="332"/>
      <c r="I4" s="332"/>
      <c r="J4" s="332"/>
      <c r="K4" s="332"/>
      <c r="L4" s="332"/>
      <c r="M4" s="332"/>
      <c r="N4" s="332"/>
      <c r="O4" s="332"/>
      <c r="P4" s="332"/>
      <c r="Q4" s="19"/>
      <c r="T4" s="198"/>
      <c r="U4" s="197"/>
      <c r="V4" s="198"/>
      <c r="W4" s="198"/>
    </row>
    <row r="5" spans="1:96" ht="15.75" customHeight="1">
      <c r="A5" s="20"/>
      <c r="B5" s="21"/>
      <c r="C5" s="22"/>
      <c r="D5" s="332"/>
      <c r="E5" s="332"/>
      <c r="F5" s="332"/>
      <c r="G5" s="332"/>
      <c r="H5" s="332"/>
      <c r="I5" s="332"/>
      <c r="J5" s="332"/>
      <c r="K5" s="217"/>
      <c r="L5" s="13"/>
      <c r="M5" s="13"/>
      <c r="N5" s="13"/>
      <c r="O5" s="13"/>
      <c r="P5" s="13"/>
      <c r="Q5" s="19"/>
      <c r="T5" s="198"/>
      <c r="U5" s="198"/>
      <c r="V5" s="198"/>
      <c r="W5" s="198"/>
    </row>
    <row r="6" spans="1:96" ht="15.75" customHeight="1">
      <c r="A6" s="18"/>
      <c r="B6" s="19"/>
      <c r="C6" s="13"/>
      <c r="D6" s="13"/>
      <c r="E6" s="23"/>
      <c r="F6" s="23"/>
      <c r="G6" s="23"/>
      <c r="H6" s="23"/>
      <c r="I6" s="23"/>
      <c r="J6" s="23"/>
      <c r="K6" s="23"/>
      <c r="L6" s="333" t="s">
        <v>452</v>
      </c>
      <c r="M6" s="333"/>
      <c r="N6" s="333"/>
      <c r="O6" s="333"/>
      <c r="P6" s="333"/>
      <c r="Q6" s="19"/>
      <c r="T6" s="198"/>
      <c r="U6" s="198"/>
      <c r="V6" s="198"/>
      <c r="W6" s="198"/>
    </row>
    <row r="7" spans="1:96" ht="15.75" customHeight="1">
      <c r="A7" s="18"/>
      <c r="B7" s="19"/>
      <c r="C7" s="13"/>
      <c r="D7" s="13"/>
      <c r="E7" s="24"/>
      <c r="F7" s="24"/>
      <c r="G7" s="24"/>
      <c r="H7" s="13"/>
      <c r="I7" s="13"/>
      <c r="J7" s="13"/>
      <c r="K7" s="13"/>
      <c r="L7" s="333"/>
      <c r="M7" s="333"/>
      <c r="N7" s="333"/>
      <c r="O7" s="333"/>
      <c r="P7" s="333"/>
      <c r="Q7" s="19"/>
      <c r="T7" s="198"/>
      <c r="U7" s="198"/>
      <c r="V7" s="198"/>
      <c r="W7" s="198"/>
    </row>
    <row r="8" spans="1:96" ht="31.5" customHeight="1">
      <c r="A8" s="18"/>
      <c r="B8" s="19"/>
      <c r="C8" s="13"/>
      <c r="D8" s="13"/>
      <c r="E8" s="310" t="str">
        <f>CONCATENATE(基本情報!B2,"高等専門学校長")</f>
        <v>高等専門学校長</v>
      </c>
      <c r="F8" s="310"/>
      <c r="G8" s="310"/>
      <c r="H8" s="310"/>
      <c r="I8" s="310"/>
      <c r="J8" s="310"/>
      <c r="K8" s="216"/>
      <c r="L8" s="337" t="str">
        <f>IF(基本情報!B3="","",基本情報!B3)</f>
        <v/>
      </c>
      <c r="M8" s="337"/>
      <c r="N8" s="337"/>
      <c r="O8" s="337"/>
      <c r="Q8" s="19"/>
      <c r="T8" s="198"/>
      <c r="U8" s="198"/>
      <c r="V8" s="198"/>
      <c r="W8" s="198"/>
    </row>
    <row r="9" spans="1:96" ht="12" customHeight="1">
      <c r="A9" s="18"/>
      <c r="B9" s="26"/>
      <c r="C9" s="27"/>
      <c r="D9" s="27"/>
      <c r="E9" s="334"/>
      <c r="F9" s="334"/>
      <c r="G9" s="334"/>
      <c r="H9" s="335"/>
      <c r="I9" s="335"/>
      <c r="J9" s="335"/>
      <c r="K9" s="218"/>
      <c r="L9" s="336"/>
      <c r="M9" s="336"/>
      <c r="N9" s="336"/>
      <c r="O9" s="336"/>
      <c r="P9" s="336"/>
      <c r="Q9" s="54"/>
    </row>
    <row r="10" spans="1:96" ht="19.5" customHeight="1">
      <c r="A10" s="18"/>
      <c r="B10" s="18"/>
      <c r="C10" s="18"/>
      <c r="D10" s="18"/>
      <c r="E10" s="18"/>
      <c r="F10" s="18"/>
      <c r="G10" s="18"/>
      <c r="H10" s="18"/>
      <c r="I10" s="18"/>
      <c r="J10" s="18"/>
      <c r="K10" s="18"/>
      <c r="L10" s="18"/>
      <c r="M10" s="18"/>
      <c r="N10" s="18"/>
      <c r="O10" s="18"/>
      <c r="P10" s="18"/>
      <c r="Q10" s="18"/>
    </row>
    <row r="11" spans="1:96" ht="27" customHeight="1">
      <c r="A11" s="307" t="s">
        <v>27</v>
      </c>
      <c r="B11" s="307"/>
      <c r="C11" s="307"/>
      <c r="D11" s="308" t="str">
        <f>CONCATENATE(基本情報!B2,"高等専門学校")</f>
        <v>高等専門学校</v>
      </c>
      <c r="E11" s="309"/>
      <c r="F11" s="309"/>
      <c r="G11" s="309"/>
      <c r="H11" s="309"/>
      <c r="I11" s="322"/>
      <c r="J11" s="339" t="s">
        <v>304</v>
      </c>
      <c r="K11" s="340"/>
      <c r="L11" s="340"/>
      <c r="M11" s="338"/>
      <c r="N11" s="327"/>
      <c r="O11" s="338"/>
      <c r="P11" s="338"/>
      <c r="Q11" s="61" t="s">
        <v>305</v>
      </c>
      <c r="R11" s="19"/>
    </row>
    <row r="12" spans="1:96" ht="27" customHeight="1">
      <c r="A12" s="307" t="s">
        <v>302</v>
      </c>
      <c r="B12" s="307"/>
      <c r="C12" s="307"/>
      <c r="D12" s="308" t="str">
        <f>IF(基本情報!B5="","",基本情報!B5)</f>
        <v/>
      </c>
      <c r="E12" s="309"/>
      <c r="F12" s="29" t="s">
        <v>26</v>
      </c>
      <c r="G12" s="319" t="s">
        <v>300</v>
      </c>
      <c r="H12" s="320"/>
      <c r="I12" s="321"/>
      <c r="J12" s="308" t="str">
        <f>IF(基本情報!B6="","",基本情報!B6)</f>
        <v/>
      </c>
      <c r="K12" s="309"/>
      <c r="L12" s="309"/>
      <c r="M12" s="309"/>
      <c r="N12" s="309"/>
      <c r="O12" s="309"/>
      <c r="P12" s="309"/>
      <c r="Q12" s="322"/>
      <c r="R12" s="28"/>
    </row>
    <row r="13" spans="1:96" ht="27" customHeight="1">
      <c r="A13" s="307" t="s">
        <v>301</v>
      </c>
      <c r="B13" s="307"/>
      <c r="C13" s="307"/>
      <c r="D13" s="308" t="str">
        <f>IF(基本情報!B7="","",基本情報!B7)</f>
        <v/>
      </c>
      <c r="E13" s="309"/>
      <c r="F13" s="307" t="s">
        <v>303</v>
      </c>
      <c r="G13" s="307"/>
      <c r="H13" s="307"/>
      <c r="I13" s="327" t="str">
        <f>IF(基本情報!B8="","",基本情報!B8)</f>
        <v/>
      </c>
      <c r="J13" s="328"/>
      <c r="K13" s="329"/>
      <c r="L13" s="302" t="s">
        <v>358</v>
      </c>
      <c r="M13" s="323"/>
      <c r="N13" s="303"/>
      <c r="O13" s="324" t="str">
        <f>IF(基本情報!B9="","",基本情報!B9)</f>
        <v/>
      </c>
      <c r="P13" s="324"/>
      <c r="Q13" s="324"/>
      <c r="R13" s="25"/>
    </row>
    <row r="14" spans="1:96" ht="15.75" customHeight="1">
      <c r="A14" s="30"/>
      <c r="B14" s="31"/>
      <c r="C14" s="18"/>
      <c r="D14" s="18"/>
      <c r="E14" s="18"/>
      <c r="F14" s="18"/>
      <c r="G14" s="18"/>
      <c r="H14" s="18"/>
      <c r="I14" s="18"/>
      <c r="J14" s="18"/>
      <c r="K14" s="18"/>
      <c r="L14" s="325"/>
      <c r="M14" s="325"/>
      <c r="N14" s="325"/>
      <c r="O14" s="325"/>
      <c r="P14" s="326"/>
      <c r="Q14" s="326"/>
      <c r="R14" s="326"/>
    </row>
    <row r="15" spans="1:96" s="32" customFormat="1" ht="17.25" customHeight="1">
      <c r="A15" s="311" t="s">
        <v>28</v>
      </c>
      <c r="B15" s="312" t="s">
        <v>29</v>
      </c>
      <c r="C15" s="313" t="s">
        <v>30</v>
      </c>
      <c r="D15" s="314"/>
      <c r="E15" s="312" t="s">
        <v>31</v>
      </c>
      <c r="F15" s="311" t="s">
        <v>32</v>
      </c>
      <c r="G15" s="317" t="s">
        <v>33</v>
      </c>
      <c r="H15" s="311" t="s">
        <v>34</v>
      </c>
      <c r="I15" s="341" t="s">
        <v>35</v>
      </c>
      <c r="J15" s="342"/>
      <c r="K15" s="342"/>
      <c r="L15" s="342"/>
      <c r="M15" s="342"/>
      <c r="N15" s="342"/>
      <c r="O15" s="343" t="s">
        <v>36</v>
      </c>
      <c r="P15" s="312" t="s">
        <v>37</v>
      </c>
      <c r="Q15" s="312"/>
      <c r="R15" s="33"/>
    </row>
    <row r="16" spans="1:96" s="32" customFormat="1" ht="25.5" customHeight="1">
      <c r="A16" s="311"/>
      <c r="B16" s="312"/>
      <c r="C16" s="315"/>
      <c r="D16" s="316"/>
      <c r="E16" s="312"/>
      <c r="F16" s="311"/>
      <c r="G16" s="318"/>
      <c r="H16" s="311"/>
      <c r="I16" s="46" t="s">
        <v>320</v>
      </c>
      <c r="J16" s="46" t="s">
        <v>321</v>
      </c>
      <c r="K16" s="46" t="s">
        <v>38</v>
      </c>
      <c r="L16" s="47" t="s">
        <v>39</v>
      </c>
      <c r="M16" s="108" t="s">
        <v>426</v>
      </c>
      <c r="N16" s="147" t="s">
        <v>427</v>
      </c>
      <c r="O16" s="344"/>
      <c r="P16" s="312"/>
      <c r="Q16" s="312"/>
    </row>
    <row r="17" spans="1:35" ht="20.25" customHeight="1">
      <c r="A17" s="48">
        <v>1</v>
      </c>
      <c r="B17" s="49" t="str">
        <f>_xlfn.IFNA(IF(ISNA(VLOOKUP($A17,'申込一覧（男）'!$A$4:$T$53,2,FALSE)),VLOOKUP($A17,'申込一覧（女）'!$A$4:$T$53,2,FALSE),VLOOKUP($A17,'申込一覧（男）'!$A$4:$T$53,2,FALSE)),"")</f>
        <v/>
      </c>
      <c r="C17" s="305" t="str">
        <f>_xlfn.IFNA(IF(ISNA(VLOOKUP($A17,'申込一覧（男）'!$A$4:$S$53,4,FALSE)),VLOOKUP($A17,'申込一覧（女）'!$A$4:$T$53,4,FALSE),VLOOKUP($A17,'申込一覧（男）'!$A$4:$S$53,4,FALSE)),"")</f>
        <v/>
      </c>
      <c r="D17" s="306" t="s">
        <v>357</v>
      </c>
      <c r="E17" s="50" t="str">
        <f>_xlfn.IFNA(IF(ISNA(VLOOKUP($A17,'申込一覧（男）'!$A$4:$S$53,5,FALSE)),VLOOKUP($A17,'申込一覧（女）'!$A$4:$T$53,5,FALSE),VLOOKUP($A17,'申込一覧（男）'!$A$4:$S$53,5,FALSE)),"")</f>
        <v/>
      </c>
      <c r="F17" s="50" t="str">
        <f>_xlfn.IFNA(IF(ISNA(VLOOKUP($A17,'申込一覧（男）'!$A$4:$S$53,7,FALSE)),VLOOKUP($A17,'申込一覧（女）'!$A$4:$T$53,7,FALSE),VLOOKUP($A17,'申込一覧（男）'!$A$4:$S$53,7,FALSE)),"")</f>
        <v/>
      </c>
      <c r="G17" s="62" t="str">
        <f>_xlfn.IFNA(IF(ISNA(VLOOKUP($A17,'申込一覧（男）'!$A$4:$S$53,3,FALSE)),VLOOKUP($A17,'申込一覧（女）'!$A$4:$T$53,3,FALSE),VLOOKUP($A17,'申込一覧（男）'!$A$4:$S$53,3,FALSE)),"")</f>
        <v/>
      </c>
      <c r="H17" s="51" t="str">
        <f>_xlfn.IFNA(IF(ISNA(VLOOKUP($A17,'申込一覧（男）'!$A$4:$S$53,8,FALSE)),VLOOKUP($A17,'申込一覧（女）'!$A$4:$T$53,8,FALSE),VLOOKUP($A17,'申込一覧（男）'!$A$4:$S$53,8,FALSE)),"")</f>
        <v/>
      </c>
      <c r="I17" s="50" t="str">
        <f>_xlfn.IFNA(IF(ISNA(VLOOKUP($A17,'申込一覧（男）'!$A$4:$S$53,10,FALSE)),VLOOKUP($A17,'申込一覧（女）'!$A$4:$T$53,10,FALSE),VLOOKUP($A17,'申込一覧（男）'!$A$4:$S$53,10,FALSE)),"")</f>
        <v/>
      </c>
      <c r="J17" s="50" t="str">
        <f>_xlfn.IFNA(IF(ISNA(VLOOKUP($A17,'申込一覧（男）'!$A$4:$S$53,12,FALSE)),VLOOKUP($A17,'申込一覧（女）'!$A$4:$T$53,12,FALSE),VLOOKUP($A17,'申込一覧（男）'!$A$4:$S$53,12,FALSE)),"")</f>
        <v/>
      </c>
      <c r="K17" s="50" t="str">
        <f>_xlfn.IFNA(IF(ISNA(VLOOKUP($A17,'申込一覧（男）'!$A$4:$S$53,14,FALSE)),VLOOKUP($A17,'申込一覧（女）'!$A$4:$T$53,14,FALSE),VLOOKUP($A17,'申込一覧（男）'!$A$4:$S$53,14,FALSE)),"")</f>
        <v/>
      </c>
      <c r="L17" s="52" t="str">
        <f>_xlfn.IFNA(IF(ISNA(VLOOKUP($A17,'申込一覧（男）'!$A$4:$S$53,15,FALSE)),"",VLOOKUP($A17,'申込一覧（男）'!$A$4:$S$53,15,FALSE)),"")</f>
        <v/>
      </c>
      <c r="M17" s="52" t="str">
        <f>_xlfn.IFNA(IF(ISNA(VLOOKUP($A17,'申込一覧（男）'!$A$4:$S$53,16,FALSE)),VLOOKUP($A17,'申込一覧（女）'!$A$4:$T$53,16,FALSE),VLOOKUP($A17,'申込一覧（男）'!$A$4:$S$53,16,FALSE)),"")</f>
        <v/>
      </c>
      <c r="N17" s="52" t="str">
        <f>_xlfn.IFNA(IF(ISNA(VLOOKUP($A17,'申込一覧（男）'!$A$4:$S$53,18,FALSE)),VLOOKUP($A17,'申込一覧（女）'!$A$4:$T$53,18,FALSE),VLOOKUP($A17,'申込一覧（男）'!$A$4:$S$53,18,FALSE)),"")</f>
        <v/>
      </c>
      <c r="O17" s="50" t="str">
        <f>_xlfn.IFNA(IF(ISNA(VLOOKUP($A17,'申込一覧（男）'!$A$4:$S$53,9,FALSE)),VLOOKUP($A17,'申込一覧（女）'!$A$4:$T$53,9,FALSE),VLOOKUP($A17,'申込一覧（男）'!$A$4:$S$53,9,FALSE)),"")</f>
        <v/>
      </c>
      <c r="P17" s="304"/>
      <c r="Q17" s="304"/>
      <c r="R17" s="12"/>
      <c r="X17" s="36"/>
    </row>
    <row r="18" spans="1:35" ht="20.25" customHeight="1">
      <c r="A18" s="48">
        <v>2</v>
      </c>
      <c r="B18" s="49" t="str">
        <f>_xlfn.IFNA(IF(ISNA(VLOOKUP($A18,'申込一覧（男）'!$A$4:$T$53,2,FALSE)),VLOOKUP($A18,'申込一覧（女）'!$A$4:$T$53,2,FALSE),VLOOKUP($A18,'申込一覧（男）'!$A$4:$T$53,2,FALSE)),"")</f>
        <v/>
      </c>
      <c r="C18" s="305" t="str">
        <f>_xlfn.IFNA(IF(ISNA(VLOOKUP($A18,'申込一覧（男）'!$A$4:$S$53,4,FALSE)),VLOOKUP($A18,'申込一覧（女）'!$A$4:$T$53,4,FALSE),VLOOKUP($A18,'申込一覧（男）'!$A$4:$S$53,4,FALSE)),"")</f>
        <v/>
      </c>
      <c r="D18" s="306" t="s">
        <v>357</v>
      </c>
      <c r="E18" s="50" t="str">
        <f>_xlfn.IFNA(IF(ISNA(VLOOKUP($A18,'申込一覧（男）'!$A$4:$S$53,5,FALSE)),VLOOKUP($A18,'申込一覧（女）'!$A$4:$T$53,5,FALSE),VLOOKUP($A18,'申込一覧（男）'!$A$4:$S$53,5,FALSE)),"")</f>
        <v/>
      </c>
      <c r="F18" s="50" t="str">
        <f>_xlfn.IFNA(IF(ISNA(VLOOKUP($A18,'申込一覧（男）'!$A$4:$S$53,7,FALSE)),VLOOKUP($A18,'申込一覧（女）'!$A$4:$T$53,7,FALSE),VLOOKUP($A18,'申込一覧（男）'!$A$4:$S$53,7,FALSE)),"")</f>
        <v/>
      </c>
      <c r="G18" s="62" t="str">
        <f>_xlfn.IFNA(IF(ISNA(VLOOKUP($A18,'申込一覧（男）'!$A$4:$S$53,3,FALSE)),VLOOKUP($A18,'申込一覧（女）'!$A$4:$T$53,3,FALSE),VLOOKUP($A18,'申込一覧（男）'!$A$4:$S$53,3,FALSE)),"")</f>
        <v/>
      </c>
      <c r="H18" s="51" t="str">
        <f>_xlfn.IFNA(IF(ISNA(VLOOKUP($A18,'申込一覧（男）'!$A$4:$S$53,8,FALSE)),VLOOKUP($A18,'申込一覧（女）'!$A$4:$T$53,8,FALSE),VLOOKUP($A18,'申込一覧（男）'!$A$4:$S$53,8,FALSE)),"")</f>
        <v/>
      </c>
      <c r="I18" s="50" t="str">
        <f>_xlfn.IFNA(IF(ISNA(VLOOKUP($A18,'申込一覧（男）'!$A$4:$S$53,10,FALSE)),VLOOKUP($A18,'申込一覧（女）'!$A$4:$T$53,10,FALSE),VLOOKUP($A18,'申込一覧（男）'!$A$4:$S$53,10,FALSE)),"")</f>
        <v/>
      </c>
      <c r="J18" s="50" t="str">
        <f>_xlfn.IFNA(IF(ISNA(VLOOKUP($A18,'申込一覧（男）'!$A$4:$S$53,12,FALSE)),VLOOKUP($A18,'申込一覧（女）'!$A$4:$T$53,12,FALSE),VLOOKUP($A18,'申込一覧（男）'!$A$4:$S$53,12,FALSE)),"")</f>
        <v/>
      </c>
      <c r="K18" s="50" t="str">
        <f>_xlfn.IFNA(IF(ISNA(VLOOKUP($A18,'申込一覧（男）'!$A$4:$S$53,14,FALSE)),VLOOKUP($A18,'申込一覧（女）'!$A$4:$T$53,14,FALSE),VLOOKUP($A18,'申込一覧（男）'!$A$4:$S$53,14,FALSE)),"")</f>
        <v/>
      </c>
      <c r="L18" s="52" t="str">
        <f>_xlfn.IFNA(IF(ISNA(VLOOKUP($A18,'申込一覧（男）'!$A$4:$S$53,15,FALSE)),"",VLOOKUP($A18,'申込一覧（男）'!$A$4:$S$53,15,FALSE)),"")</f>
        <v/>
      </c>
      <c r="M18" s="52" t="str">
        <f>_xlfn.IFNA(IF(ISNA(VLOOKUP($A18,'申込一覧（男）'!$A$4:$S$53,16,FALSE)),VLOOKUP($A18,'申込一覧（女）'!$A$4:$T$53,16,FALSE),VLOOKUP($A18,'申込一覧（男）'!$A$4:$S$53,16,FALSE)),"")</f>
        <v/>
      </c>
      <c r="N18" s="52" t="str">
        <f>_xlfn.IFNA(IF(ISNA(VLOOKUP($A18,'申込一覧（男）'!$A$4:$S$53,18,FALSE)),VLOOKUP($A18,'申込一覧（女）'!$A$4:$T$53,18,FALSE),VLOOKUP($A18,'申込一覧（男）'!$A$4:$S$53,18,FALSE)),"")</f>
        <v/>
      </c>
      <c r="O18" s="50" t="str">
        <f>_xlfn.IFNA(IF(ISNA(VLOOKUP($A18,'申込一覧（男）'!$A$4:$S$53,9,FALSE)),VLOOKUP($A18,'申込一覧（女）'!$A$4:$T$53,9,FALSE),VLOOKUP($A18,'申込一覧（男）'!$A$4:$S$53,9,FALSE)),"")</f>
        <v/>
      </c>
      <c r="P18" s="304"/>
      <c r="Q18" s="304"/>
      <c r="R18" s="12"/>
      <c r="T18" s="12" t="s">
        <v>40</v>
      </c>
      <c r="U18" s="12" t="s">
        <v>41</v>
      </c>
      <c r="X18" s="36" t="s">
        <v>42</v>
      </c>
      <c r="Y18" s="12" t="s">
        <v>432</v>
      </c>
      <c r="Z18" s="12" t="s">
        <v>346</v>
      </c>
      <c r="AA18" s="12" t="s">
        <v>429</v>
      </c>
      <c r="AB18" s="12" t="s">
        <v>348</v>
      </c>
      <c r="AC18" s="12" t="s">
        <v>430</v>
      </c>
      <c r="AD18" s="12" t="s">
        <v>353</v>
      </c>
      <c r="AE18" s="12" t="s">
        <v>351</v>
      </c>
      <c r="AF18" s="105" t="s">
        <v>343</v>
      </c>
      <c r="AG18" s="12" t="s">
        <v>344</v>
      </c>
      <c r="AH18" s="12" t="s">
        <v>345</v>
      </c>
      <c r="AI18" s="12" t="s">
        <v>444</v>
      </c>
    </row>
    <row r="19" spans="1:35" ht="20.25" customHeight="1">
      <c r="A19" s="48">
        <v>3</v>
      </c>
      <c r="B19" s="49" t="str">
        <f>_xlfn.IFNA(IF(ISNA(VLOOKUP($A19,'申込一覧（男）'!$A$4:$T$53,2,FALSE)),VLOOKUP($A19,'申込一覧（女）'!$A$4:$T$53,2,FALSE),VLOOKUP($A19,'申込一覧（男）'!$A$4:$T$53,2,FALSE)),"")</f>
        <v/>
      </c>
      <c r="C19" s="305" t="str">
        <f>_xlfn.IFNA(IF(ISNA(VLOOKUP($A19,'申込一覧（男）'!$A$4:$S$53,4,FALSE)),VLOOKUP($A19,'申込一覧（女）'!$A$4:$T$53,4,FALSE),VLOOKUP($A19,'申込一覧（男）'!$A$4:$S$53,4,FALSE)),"")</f>
        <v/>
      </c>
      <c r="D19" s="306" t="s">
        <v>357</v>
      </c>
      <c r="E19" s="50" t="str">
        <f>_xlfn.IFNA(IF(ISNA(VLOOKUP($A19,'申込一覧（男）'!$A$4:$S$53,5,FALSE)),VLOOKUP($A19,'申込一覧（女）'!$A$4:$T$53,5,FALSE),VLOOKUP($A19,'申込一覧（男）'!$A$4:$S$53,5,FALSE)),"")</f>
        <v/>
      </c>
      <c r="F19" s="50" t="str">
        <f>_xlfn.IFNA(IF(ISNA(VLOOKUP($A19,'申込一覧（男）'!$A$4:$S$53,7,FALSE)),VLOOKUP($A19,'申込一覧（女）'!$A$4:$T$53,7,FALSE),VLOOKUP($A19,'申込一覧（男）'!$A$4:$S$53,7,FALSE)),"")</f>
        <v/>
      </c>
      <c r="G19" s="62" t="str">
        <f>_xlfn.IFNA(IF(ISNA(VLOOKUP($A19,'申込一覧（男）'!$A$4:$S$53,3,FALSE)),VLOOKUP($A19,'申込一覧（女）'!$A$4:$T$53,3,FALSE),VLOOKUP($A19,'申込一覧（男）'!$A$4:$S$53,3,FALSE)),"")</f>
        <v/>
      </c>
      <c r="H19" s="51" t="str">
        <f>_xlfn.IFNA(IF(ISNA(VLOOKUP($A19,'申込一覧（男）'!$A$4:$S$53,8,FALSE)),VLOOKUP($A19,'申込一覧（女）'!$A$4:$T$53,8,FALSE),VLOOKUP($A19,'申込一覧（男）'!$A$4:$S$53,8,FALSE)),"")</f>
        <v/>
      </c>
      <c r="I19" s="50" t="str">
        <f>_xlfn.IFNA(IF(ISNA(VLOOKUP($A19,'申込一覧（男）'!$A$4:$S$53,10,FALSE)),VLOOKUP($A19,'申込一覧（女）'!$A$4:$T$53,10,FALSE),VLOOKUP($A19,'申込一覧（男）'!$A$4:$S$53,10,FALSE)),"")</f>
        <v/>
      </c>
      <c r="J19" s="50" t="str">
        <f>_xlfn.IFNA(IF(ISNA(VLOOKUP($A19,'申込一覧（男）'!$A$4:$S$53,12,FALSE)),VLOOKUP($A19,'申込一覧（女）'!$A$4:$T$53,12,FALSE),VLOOKUP($A19,'申込一覧（男）'!$A$4:$S$53,12,FALSE)),"")</f>
        <v/>
      </c>
      <c r="K19" s="50" t="str">
        <f>_xlfn.IFNA(IF(ISNA(VLOOKUP($A19,'申込一覧（男）'!$A$4:$S$53,14,FALSE)),VLOOKUP($A19,'申込一覧（女）'!$A$4:$T$53,14,FALSE),VLOOKUP($A19,'申込一覧（男）'!$A$4:$S$53,14,FALSE)),"")</f>
        <v/>
      </c>
      <c r="L19" s="52" t="str">
        <f>_xlfn.IFNA(IF(ISNA(VLOOKUP($A19,'申込一覧（男）'!$A$4:$S$53,15,FALSE)),"",VLOOKUP($A19,'申込一覧（男）'!$A$4:$S$53,15,FALSE)),"")</f>
        <v/>
      </c>
      <c r="M19" s="52" t="str">
        <f>_xlfn.IFNA(IF(ISNA(VLOOKUP($A19,'申込一覧（男）'!$A$4:$S$53,16,FALSE)),VLOOKUP($A19,'申込一覧（女）'!$A$4:$T$53,16,FALSE),VLOOKUP($A19,'申込一覧（男）'!$A$4:$S$53,16,FALSE)),"")</f>
        <v/>
      </c>
      <c r="N19" s="52" t="str">
        <f>_xlfn.IFNA(IF(ISNA(VLOOKUP($A19,'申込一覧（男）'!$A$4:$S$53,18,FALSE)),VLOOKUP($A19,'申込一覧（女）'!$A$4:$T$53,18,FALSE),VLOOKUP($A19,'申込一覧（男）'!$A$4:$S$53,18,FALSE)),"")</f>
        <v/>
      </c>
      <c r="O19" s="50" t="str">
        <f>_xlfn.IFNA(IF(ISNA(VLOOKUP($A19,'申込一覧（男）'!$A$4:$S$53,9,FALSE)),VLOOKUP($A19,'申込一覧（女）'!$A$4:$T$53,9,FALSE),VLOOKUP($A19,'申込一覧（男）'!$A$4:$S$53,9,FALSE)),"")</f>
        <v/>
      </c>
      <c r="P19" s="304"/>
      <c r="Q19" s="304"/>
      <c r="R19" s="12"/>
      <c r="X19" s="36"/>
    </row>
    <row r="20" spans="1:35" ht="20.25" customHeight="1">
      <c r="A20" s="48">
        <v>4</v>
      </c>
      <c r="B20" s="49" t="str">
        <f>_xlfn.IFNA(IF(ISNA(VLOOKUP($A20,'申込一覧（男）'!$A$4:$T$53,2,FALSE)),VLOOKUP($A20,'申込一覧（女）'!$A$4:$T$53,2,FALSE),VLOOKUP($A20,'申込一覧（男）'!$A$4:$T$53,2,FALSE)),"")</f>
        <v/>
      </c>
      <c r="C20" s="305" t="str">
        <f>_xlfn.IFNA(IF(ISNA(VLOOKUP($A20,'申込一覧（男）'!$A$4:$S$53,4,FALSE)),VLOOKUP($A20,'申込一覧（女）'!$A$4:$T$53,4,FALSE),VLOOKUP($A20,'申込一覧（男）'!$A$4:$S$53,4,FALSE)),"")</f>
        <v/>
      </c>
      <c r="D20" s="306" t="s">
        <v>357</v>
      </c>
      <c r="E20" s="50" t="str">
        <f>_xlfn.IFNA(IF(ISNA(VLOOKUP($A20,'申込一覧（男）'!$A$4:$S$53,5,FALSE)),VLOOKUP($A20,'申込一覧（女）'!$A$4:$T$53,5,FALSE),VLOOKUP($A20,'申込一覧（男）'!$A$4:$S$53,5,FALSE)),"")</f>
        <v/>
      </c>
      <c r="F20" s="50" t="str">
        <f>_xlfn.IFNA(IF(ISNA(VLOOKUP($A20,'申込一覧（男）'!$A$4:$S$53,7,FALSE)),VLOOKUP($A20,'申込一覧（女）'!$A$4:$T$53,7,FALSE),VLOOKUP($A20,'申込一覧（男）'!$A$4:$S$53,7,FALSE)),"")</f>
        <v/>
      </c>
      <c r="G20" s="62" t="str">
        <f>_xlfn.IFNA(IF(ISNA(VLOOKUP($A20,'申込一覧（男）'!$A$4:$S$53,3,FALSE)),VLOOKUP($A20,'申込一覧（女）'!$A$4:$T$53,3,FALSE),VLOOKUP($A20,'申込一覧（男）'!$A$4:$S$53,3,FALSE)),"")</f>
        <v/>
      </c>
      <c r="H20" s="51" t="str">
        <f>_xlfn.IFNA(IF(ISNA(VLOOKUP($A20,'申込一覧（男）'!$A$4:$S$53,8,FALSE)),VLOOKUP($A20,'申込一覧（女）'!$A$4:$T$53,8,FALSE),VLOOKUP($A20,'申込一覧（男）'!$A$4:$S$53,8,FALSE)),"")</f>
        <v/>
      </c>
      <c r="I20" s="50" t="str">
        <f>_xlfn.IFNA(IF(ISNA(VLOOKUP($A20,'申込一覧（男）'!$A$4:$S$53,10,FALSE)),VLOOKUP($A20,'申込一覧（女）'!$A$4:$T$53,10,FALSE),VLOOKUP($A20,'申込一覧（男）'!$A$4:$S$53,10,FALSE)),"")</f>
        <v/>
      </c>
      <c r="J20" s="50" t="str">
        <f>_xlfn.IFNA(IF(ISNA(VLOOKUP($A20,'申込一覧（男）'!$A$4:$S$53,12,FALSE)),VLOOKUP($A20,'申込一覧（女）'!$A$4:$T$53,12,FALSE),VLOOKUP($A20,'申込一覧（男）'!$A$4:$S$53,12,FALSE)),"")</f>
        <v/>
      </c>
      <c r="K20" s="50" t="str">
        <f>_xlfn.IFNA(IF(ISNA(VLOOKUP($A20,'申込一覧（男）'!$A$4:$S$53,14,FALSE)),VLOOKUP($A20,'申込一覧（女）'!$A$4:$T$53,14,FALSE),VLOOKUP($A20,'申込一覧（男）'!$A$4:$S$53,14,FALSE)),"")</f>
        <v/>
      </c>
      <c r="L20" s="52" t="str">
        <f>_xlfn.IFNA(IF(ISNA(VLOOKUP($A20,'申込一覧（男）'!$A$4:$S$53,15,FALSE)),"",VLOOKUP($A20,'申込一覧（男）'!$A$4:$S$53,15,FALSE)),"")</f>
        <v/>
      </c>
      <c r="M20" s="52" t="str">
        <f>_xlfn.IFNA(IF(ISNA(VLOOKUP($A20,'申込一覧（男）'!$A$4:$S$53,16,FALSE)),VLOOKUP($A20,'申込一覧（女）'!$A$4:$T$53,16,FALSE),VLOOKUP($A20,'申込一覧（男）'!$A$4:$S$53,16,FALSE)),"")</f>
        <v/>
      </c>
      <c r="N20" s="52" t="str">
        <f>_xlfn.IFNA(IF(ISNA(VLOOKUP($A20,'申込一覧（男）'!$A$4:$S$53,18,FALSE)),VLOOKUP($A20,'申込一覧（女）'!$A$4:$T$53,18,FALSE),VLOOKUP($A20,'申込一覧（男）'!$A$4:$S$53,18,FALSE)),"")</f>
        <v/>
      </c>
      <c r="O20" s="50" t="str">
        <f>_xlfn.IFNA(IF(ISNA(VLOOKUP($A20,'申込一覧（男）'!$A$4:$S$53,9,FALSE)),VLOOKUP($A20,'申込一覧（女）'!$A$4:$T$53,9,FALSE),VLOOKUP($A20,'申込一覧（男）'!$A$4:$S$53,9,FALSE)),"")</f>
        <v/>
      </c>
      <c r="P20" s="304"/>
      <c r="Q20" s="304"/>
      <c r="R20" s="12"/>
      <c r="T20" s="37">
        <v>13001</v>
      </c>
      <c r="U20" s="37" t="s">
        <v>43</v>
      </c>
      <c r="V20" s="37" t="s">
        <v>44</v>
      </c>
      <c r="W20" s="37" t="s">
        <v>45</v>
      </c>
      <c r="X20" s="38">
        <v>2</v>
      </c>
      <c r="Y20" s="39" t="s">
        <v>46</v>
      </c>
      <c r="Z20" s="39" t="s">
        <v>242</v>
      </c>
      <c r="AA20" s="39" t="s">
        <v>324</v>
      </c>
      <c r="AB20" s="39" t="s">
        <v>242</v>
      </c>
      <c r="AC20" s="39" t="s">
        <v>243</v>
      </c>
      <c r="AD20" s="39" t="s">
        <v>354</v>
      </c>
      <c r="AE20" s="39" t="s">
        <v>352</v>
      </c>
      <c r="AF20" s="12">
        <v>1</v>
      </c>
      <c r="AG20" s="12" t="s">
        <v>344</v>
      </c>
      <c r="AH20" s="12" t="s">
        <v>345</v>
      </c>
      <c r="AI20" s="215" t="s">
        <v>450</v>
      </c>
    </row>
    <row r="21" spans="1:35" ht="20.25" customHeight="1">
      <c r="A21" s="48">
        <v>5</v>
      </c>
      <c r="B21" s="49" t="str">
        <f>_xlfn.IFNA(IF(ISNA(VLOOKUP($A21,'申込一覧（男）'!$A$4:$T$53,2,FALSE)),VLOOKUP($A21,'申込一覧（女）'!$A$4:$T$53,2,FALSE),VLOOKUP($A21,'申込一覧（男）'!$A$4:$T$53,2,FALSE)),"")</f>
        <v/>
      </c>
      <c r="C21" s="305" t="str">
        <f>_xlfn.IFNA(IF(ISNA(VLOOKUP($A21,'申込一覧（男）'!$A$4:$S$53,4,FALSE)),VLOOKUP($A21,'申込一覧（女）'!$A$4:$T$53,4,FALSE),VLOOKUP($A21,'申込一覧（男）'!$A$4:$S$53,4,FALSE)),"")</f>
        <v/>
      </c>
      <c r="D21" s="306" t="s">
        <v>357</v>
      </c>
      <c r="E21" s="50" t="str">
        <f>_xlfn.IFNA(IF(ISNA(VLOOKUP($A21,'申込一覧（男）'!$A$4:$S$53,5,FALSE)),VLOOKUP($A21,'申込一覧（女）'!$A$4:$T$53,5,FALSE),VLOOKUP($A21,'申込一覧（男）'!$A$4:$S$53,5,FALSE)),"")</f>
        <v/>
      </c>
      <c r="F21" s="50" t="str">
        <f>_xlfn.IFNA(IF(ISNA(VLOOKUP($A21,'申込一覧（男）'!$A$4:$S$53,7,FALSE)),VLOOKUP($A21,'申込一覧（女）'!$A$4:$T$53,7,FALSE),VLOOKUP($A21,'申込一覧（男）'!$A$4:$S$53,7,FALSE)),"")</f>
        <v/>
      </c>
      <c r="G21" s="62" t="str">
        <f>_xlfn.IFNA(IF(ISNA(VLOOKUP($A21,'申込一覧（男）'!$A$4:$S$53,3,FALSE)),VLOOKUP($A21,'申込一覧（女）'!$A$4:$T$53,3,FALSE),VLOOKUP($A21,'申込一覧（男）'!$A$4:$S$53,3,FALSE)),"")</f>
        <v/>
      </c>
      <c r="H21" s="51" t="str">
        <f>_xlfn.IFNA(IF(ISNA(VLOOKUP($A21,'申込一覧（男）'!$A$4:$S$53,8,FALSE)),VLOOKUP($A21,'申込一覧（女）'!$A$4:$T$53,8,FALSE),VLOOKUP($A21,'申込一覧（男）'!$A$4:$S$53,8,FALSE)),"")</f>
        <v/>
      </c>
      <c r="I21" s="50" t="str">
        <f>_xlfn.IFNA(IF(ISNA(VLOOKUP($A21,'申込一覧（男）'!$A$4:$S$53,10,FALSE)),VLOOKUP($A21,'申込一覧（女）'!$A$4:$T$53,10,FALSE),VLOOKUP($A21,'申込一覧（男）'!$A$4:$S$53,10,FALSE)),"")</f>
        <v/>
      </c>
      <c r="J21" s="50" t="str">
        <f>_xlfn.IFNA(IF(ISNA(VLOOKUP($A21,'申込一覧（男）'!$A$4:$S$53,12,FALSE)),VLOOKUP($A21,'申込一覧（女）'!$A$4:$T$53,12,FALSE),VLOOKUP($A21,'申込一覧（男）'!$A$4:$S$53,12,FALSE)),"")</f>
        <v/>
      </c>
      <c r="K21" s="50" t="str">
        <f>_xlfn.IFNA(IF(ISNA(VLOOKUP($A21,'申込一覧（男）'!$A$4:$S$53,14,FALSE)),VLOOKUP($A21,'申込一覧（女）'!$A$4:$T$53,14,FALSE),VLOOKUP($A21,'申込一覧（男）'!$A$4:$S$53,14,FALSE)),"")</f>
        <v/>
      </c>
      <c r="L21" s="52" t="str">
        <f>_xlfn.IFNA(IF(ISNA(VLOOKUP($A21,'申込一覧（男）'!$A$4:$S$53,15,FALSE)),"",VLOOKUP($A21,'申込一覧（男）'!$A$4:$S$53,15,FALSE)),"")</f>
        <v/>
      </c>
      <c r="M21" s="52" t="str">
        <f>_xlfn.IFNA(IF(ISNA(VLOOKUP($A21,'申込一覧（男）'!$A$4:$S$53,16,FALSE)),VLOOKUP($A21,'申込一覧（女）'!$A$4:$T$53,16,FALSE),VLOOKUP($A21,'申込一覧（男）'!$A$4:$S$53,16,FALSE)),"")</f>
        <v/>
      </c>
      <c r="N21" s="52" t="str">
        <f>_xlfn.IFNA(IF(ISNA(VLOOKUP($A21,'申込一覧（男）'!$A$4:$S$53,18,FALSE)),VLOOKUP($A21,'申込一覧（女）'!$A$4:$T$53,18,FALSE),VLOOKUP($A21,'申込一覧（男）'!$A$4:$S$53,18,FALSE)),"")</f>
        <v/>
      </c>
      <c r="O21" s="50" t="str">
        <f>_xlfn.IFNA(IF(ISNA(VLOOKUP($A21,'申込一覧（男）'!$A$4:$S$53,9,FALSE)),VLOOKUP($A21,'申込一覧（女）'!$A$4:$T$53,9,FALSE),VLOOKUP($A21,'申込一覧（男）'!$A$4:$S$53,9,FALSE)),"")</f>
        <v/>
      </c>
      <c r="P21" s="304"/>
      <c r="Q21" s="304"/>
      <c r="R21" s="12"/>
      <c r="T21" s="37">
        <v>13002</v>
      </c>
      <c r="U21" s="37" t="s">
        <v>47</v>
      </c>
      <c r="V21" s="37" t="s">
        <v>48</v>
      </c>
      <c r="W21" s="37" t="s">
        <v>49</v>
      </c>
      <c r="X21" s="38">
        <v>3</v>
      </c>
      <c r="Y21" s="39" t="s">
        <v>50</v>
      </c>
      <c r="Z21" s="39" t="s">
        <v>243</v>
      </c>
      <c r="AA21" s="39" t="s">
        <v>347</v>
      </c>
      <c r="AB21" s="39" t="s">
        <v>245</v>
      </c>
      <c r="AC21" s="39" t="s">
        <v>349</v>
      </c>
      <c r="AD21" s="39"/>
      <c r="AE21" s="39"/>
      <c r="AF21" s="12">
        <v>2</v>
      </c>
    </row>
    <row r="22" spans="1:35" ht="20.25" customHeight="1">
      <c r="A22" s="48">
        <v>6</v>
      </c>
      <c r="B22" s="49" t="str">
        <f>_xlfn.IFNA(IF(ISNA(VLOOKUP($A22,'申込一覧（男）'!$A$4:$T$53,2,FALSE)),VLOOKUP($A22,'申込一覧（女）'!$A$4:$T$53,2,FALSE),VLOOKUP($A22,'申込一覧（男）'!$A$4:$T$53,2,FALSE)),"")</f>
        <v/>
      </c>
      <c r="C22" s="305" t="str">
        <f>_xlfn.IFNA(IF(ISNA(VLOOKUP($A22,'申込一覧（男）'!$A$4:$S$53,4,FALSE)),VLOOKUP($A22,'申込一覧（女）'!$A$4:$T$53,4,FALSE),VLOOKUP($A22,'申込一覧（男）'!$A$4:$S$53,4,FALSE)),"")</f>
        <v/>
      </c>
      <c r="D22" s="306" t="s">
        <v>357</v>
      </c>
      <c r="E22" s="50" t="str">
        <f>_xlfn.IFNA(IF(ISNA(VLOOKUP($A22,'申込一覧（男）'!$A$4:$S$53,5,FALSE)),VLOOKUP($A22,'申込一覧（女）'!$A$4:$T$53,5,FALSE),VLOOKUP($A22,'申込一覧（男）'!$A$4:$S$53,5,FALSE)),"")</f>
        <v/>
      </c>
      <c r="F22" s="50" t="str">
        <f>_xlfn.IFNA(IF(ISNA(VLOOKUP($A22,'申込一覧（男）'!$A$4:$S$53,7,FALSE)),VLOOKUP($A22,'申込一覧（女）'!$A$4:$T$53,7,FALSE),VLOOKUP($A22,'申込一覧（男）'!$A$4:$S$53,7,FALSE)),"")</f>
        <v/>
      </c>
      <c r="G22" s="62" t="str">
        <f>_xlfn.IFNA(IF(ISNA(VLOOKUP($A22,'申込一覧（男）'!$A$4:$S$53,3,FALSE)),VLOOKUP($A22,'申込一覧（女）'!$A$4:$T$53,3,FALSE),VLOOKUP($A22,'申込一覧（男）'!$A$4:$S$53,3,FALSE)),"")</f>
        <v/>
      </c>
      <c r="H22" s="51" t="str">
        <f>_xlfn.IFNA(IF(ISNA(VLOOKUP($A22,'申込一覧（男）'!$A$4:$S$53,8,FALSE)),VLOOKUP($A22,'申込一覧（女）'!$A$4:$T$53,8,FALSE),VLOOKUP($A22,'申込一覧（男）'!$A$4:$S$53,8,FALSE)),"")</f>
        <v/>
      </c>
      <c r="I22" s="50" t="str">
        <f>_xlfn.IFNA(IF(ISNA(VLOOKUP($A22,'申込一覧（男）'!$A$4:$S$53,10,FALSE)),VLOOKUP($A22,'申込一覧（女）'!$A$4:$T$53,10,FALSE),VLOOKUP($A22,'申込一覧（男）'!$A$4:$S$53,10,FALSE)),"")</f>
        <v/>
      </c>
      <c r="J22" s="50" t="str">
        <f>_xlfn.IFNA(IF(ISNA(VLOOKUP($A22,'申込一覧（男）'!$A$4:$S$53,12,FALSE)),VLOOKUP($A22,'申込一覧（女）'!$A$4:$T$53,12,FALSE),VLOOKUP($A22,'申込一覧（男）'!$A$4:$S$53,12,FALSE)),"")</f>
        <v/>
      </c>
      <c r="K22" s="50" t="str">
        <f>_xlfn.IFNA(IF(ISNA(VLOOKUP($A22,'申込一覧（男）'!$A$4:$S$53,14,FALSE)),VLOOKUP($A22,'申込一覧（女）'!$A$4:$T$53,14,FALSE),VLOOKUP($A22,'申込一覧（男）'!$A$4:$S$53,14,FALSE)),"")</f>
        <v/>
      </c>
      <c r="L22" s="52" t="str">
        <f>_xlfn.IFNA(IF(ISNA(VLOOKUP($A22,'申込一覧（男）'!$A$4:$S$53,15,FALSE)),"",VLOOKUP($A22,'申込一覧（男）'!$A$4:$S$53,15,FALSE)),"")</f>
        <v/>
      </c>
      <c r="M22" s="52" t="str">
        <f>_xlfn.IFNA(IF(ISNA(VLOOKUP($A22,'申込一覧（男）'!$A$4:$S$53,16,FALSE)),VLOOKUP($A22,'申込一覧（女）'!$A$4:$T$53,16,FALSE),VLOOKUP($A22,'申込一覧（男）'!$A$4:$S$53,16,FALSE)),"")</f>
        <v/>
      </c>
      <c r="N22" s="52" t="str">
        <f>_xlfn.IFNA(IF(ISNA(VLOOKUP($A22,'申込一覧（男）'!$A$4:$S$53,18,FALSE)),VLOOKUP($A22,'申込一覧（女）'!$A$4:$T$53,18,FALSE),VLOOKUP($A22,'申込一覧（男）'!$A$4:$S$53,18,FALSE)),"")</f>
        <v/>
      </c>
      <c r="O22" s="50" t="str">
        <f>_xlfn.IFNA(IF(ISNA(VLOOKUP($A22,'申込一覧（男）'!$A$4:$S$53,9,FALSE)),VLOOKUP($A22,'申込一覧（女）'!$A$4:$T$53,9,FALSE),VLOOKUP($A22,'申込一覧（男）'!$A$4:$S$53,9,FALSE)),"")</f>
        <v/>
      </c>
      <c r="P22" s="304"/>
      <c r="Q22" s="304"/>
      <c r="R22" s="12"/>
      <c r="T22" s="37">
        <v>13003</v>
      </c>
      <c r="U22" s="37" t="s">
        <v>51</v>
      </c>
      <c r="V22" s="37" t="s">
        <v>52</v>
      </c>
      <c r="W22" s="37" t="s">
        <v>53</v>
      </c>
      <c r="X22" s="38">
        <v>5</v>
      </c>
      <c r="Y22" s="39" t="s">
        <v>54</v>
      </c>
      <c r="Z22" s="39" t="s">
        <v>244</v>
      </c>
      <c r="AA22" s="39" t="s">
        <v>322</v>
      </c>
      <c r="AB22" s="39" t="s">
        <v>286</v>
      </c>
      <c r="AC22" s="39" t="s">
        <v>350</v>
      </c>
      <c r="AD22" s="39"/>
      <c r="AE22" s="39"/>
      <c r="AF22" s="12">
        <v>3</v>
      </c>
    </row>
    <row r="23" spans="1:35" ht="20.25" customHeight="1">
      <c r="A23" s="48">
        <v>7</v>
      </c>
      <c r="B23" s="49" t="str">
        <f>_xlfn.IFNA(IF(ISNA(VLOOKUP($A23,'申込一覧（男）'!$A$4:$T$53,2,FALSE)),VLOOKUP($A23,'申込一覧（女）'!$A$4:$T$53,2,FALSE),VLOOKUP($A23,'申込一覧（男）'!$A$4:$T$53,2,FALSE)),"")</f>
        <v/>
      </c>
      <c r="C23" s="305" t="str">
        <f>_xlfn.IFNA(IF(ISNA(VLOOKUP($A23,'申込一覧（男）'!$A$4:$S$53,4,FALSE)),VLOOKUP($A23,'申込一覧（女）'!$A$4:$T$53,4,FALSE),VLOOKUP($A23,'申込一覧（男）'!$A$4:$S$53,4,FALSE)),"")</f>
        <v/>
      </c>
      <c r="D23" s="306" t="s">
        <v>357</v>
      </c>
      <c r="E23" s="50" t="str">
        <f>_xlfn.IFNA(IF(ISNA(VLOOKUP($A23,'申込一覧（男）'!$A$4:$S$53,5,FALSE)),VLOOKUP($A23,'申込一覧（女）'!$A$4:$T$53,5,FALSE),VLOOKUP($A23,'申込一覧（男）'!$A$4:$S$53,5,FALSE)),"")</f>
        <v/>
      </c>
      <c r="F23" s="50" t="str">
        <f>_xlfn.IFNA(IF(ISNA(VLOOKUP($A23,'申込一覧（男）'!$A$4:$S$53,7,FALSE)),VLOOKUP($A23,'申込一覧（女）'!$A$4:$T$53,7,FALSE),VLOOKUP($A23,'申込一覧（男）'!$A$4:$S$53,7,FALSE)),"")</f>
        <v/>
      </c>
      <c r="G23" s="62" t="str">
        <f>_xlfn.IFNA(IF(ISNA(VLOOKUP($A23,'申込一覧（男）'!$A$4:$S$53,3,FALSE)),VLOOKUP($A23,'申込一覧（女）'!$A$4:$T$53,3,FALSE),VLOOKUP($A23,'申込一覧（男）'!$A$4:$S$53,3,FALSE)),"")</f>
        <v/>
      </c>
      <c r="H23" s="51" t="str">
        <f>_xlfn.IFNA(IF(ISNA(VLOOKUP($A23,'申込一覧（男）'!$A$4:$S$53,8,FALSE)),VLOOKUP($A23,'申込一覧（女）'!$A$4:$T$53,8,FALSE),VLOOKUP($A23,'申込一覧（男）'!$A$4:$S$53,8,FALSE)),"")</f>
        <v/>
      </c>
      <c r="I23" s="50" t="str">
        <f>_xlfn.IFNA(IF(ISNA(VLOOKUP($A23,'申込一覧（男）'!$A$4:$S$53,10,FALSE)),VLOOKUP($A23,'申込一覧（女）'!$A$4:$T$53,10,FALSE),VLOOKUP($A23,'申込一覧（男）'!$A$4:$S$53,10,FALSE)),"")</f>
        <v/>
      </c>
      <c r="J23" s="50" t="str">
        <f>_xlfn.IFNA(IF(ISNA(VLOOKUP($A23,'申込一覧（男）'!$A$4:$S$53,12,FALSE)),VLOOKUP($A23,'申込一覧（女）'!$A$4:$T$53,12,FALSE),VLOOKUP($A23,'申込一覧（男）'!$A$4:$S$53,12,FALSE)),"")</f>
        <v/>
      </c>
      <c r="K23" s="50" t="str">
        <f>_xlfn.IFNA(IF(ISNA(VLOOKUP($A23,'申込一覧（男）'!$A$4:$S$53,14,FALSE)),VLOOKUP($A23,'申込一覧（女）'!$A$4:$T$53,14,FALSE),VLOOKUP($A23,'申込一覧（男）'!$A$4:$S$53,14,FALSE)),"")</f>
        <v/>
      </c>
      <c r="L23" s="52" t="str">
        <f>_xlfn.IFNA(IF(ISNA(VLOOKUP($A23,'申込一覧（男）'!$A$4:$S$53,15,FALSE)),"",VLOOKUP($A23,'申込一覧（男）'!$A$4:$S$53,15,FALSE)),"")</f>
        <v/>
      </c>
      <c r="M23" s="52" t="str">
        <f>_xlfn.IFNA(IF(ISNA(VLOOKUP($A23,'申込一覧（男）'!$A$4:$S$53,16,FALSE)),VLOOKUP($A23,'申込一覧（女）'!$A$4:$T$53,16,FALSE),VLOOKUP($A23,'申込一覧（男）'!$A$4:$S$53,16,FALSE)),"")</f>
        <v/>
      </c>
      <c r="N23" s="52" t="str">
        <f>_xlfn.IFNA(IF(ISNA(VLOOKUP($A23,'申込一覧（男）'!$A$4:$S$53,18,FALSE)),VLOOKUP($A23,'申込一覧（女）'!$A$4:$T$53,18,FALSE),VLOOKUP($A23,'申込一覧（男）'!$A$4:$S$53,18,FALSE)),"")</f>
        <v/>
      </c>
      <c r="O23" s="50" t="str">
        <f>_xlfn.IFNA(IF(ISNA(VLOOKUP($A23,'申込一覧（男）'!$A$4:$S$53,9,FALSE)),VLOOKUP($A23,'申込一覧（女）'!$A$4:$T$53,9,FALSE),VLOOKUP($A23,'申込一覧（男）'!$A$4:$S$53,9,FALSE)),"")</f>
        <v/>
      </c>
      <c r="P23" s="304"/>
      <c r="Q23" s="304"/>
      <c r="R23" s="12"/>
      <c r="T23" s="37">
        <v>13004</v>
      </c>
      <c r="U23" s="37" t="s">
        <v>55</v>
      </c>
      <c r="V23" s="37" t="s">
        <v>56</v>
      </c>
      <c r="W23" s="37" t="s">
        <v>57</v>
      </c>
      <c r="X23" s="38">
        <v>6</v>
      </c>
      <c r="Y23" s="39" t="s">
        <v>58</v>
      </c>
      <c r="Z23" s="39" t="s">
        <v>245</v>
      </c>
      <c r="AA23" s="39"/>
      <c r="AB23" s="39" t="s">
        <v>289</v>
      </c>
      <c r="AC23" s="39" t="s">
        <v>319</v>
      </c>
      <c r="AD23" s="39"/>
      <c r="AE23" s="39"/>
      <c r="AF23" s="12">
        <v>4</v>
      </c>
    </row>
    <row r="24" spans="1:35" ht="20.25" customHeight="1">
      <c r="A24" s="48">
        <v>8</v>
      </c>
      <c r="B24" s="49" t="str">
        <f>_xlfn.IFNA(IF(ISNA(VLOOKUP($A24,'申込一覧（男）'!$A$4:$T$53,2,FALSE)),VLOOKUP($A24,'申込一覧（女）'!$A$4:$T$53,2,FALSE),VLOOKUP($A24,'申込一覧（男）'!$A$4:$T$53,2,FALSE)),"")</f>
        <v/>
      </c>
      <c r="C24" s="305" t="str">
        <f>_xlfn.IFNA(IF(ISNA(VLOOKUP($A24,'申込一覧（男）'!$A$4:$S$53,4,FALSE)),VLOOKUP($A24,'申込一覧（女）'!$A$4:$T$53,4,FALSE),VLOOKUP($A24,'申込一覧（男）'!$A$4:$S$53,4,FALSE)),"")</f>
        <v/>
      </c>
      <c r="D24" s="306" t="s">
        <v>357</v>
      </c>
      <c r="E24" s="50" t="str">
        <f>_xlfn.IFNA(IF(ISNA(VLOOKUP($A24,'申込一覧（男）'!$A$4:$S$53,5,FALSE)),VLOOKUP($A24,'申込一覧（女）'!$A$4:$T$53,5,FALSE),VLOOKUP($A24,'申込一覧（男）'!$A$4:$S$53,5,FALSE)),"")</f>
        <v/>
      </c>
      <c r="F24" s="50" t="str">
        <f>_xlfn.IFNA(IF(ISNA(VLOOKUP($A24,'申込一覧（男）'!$A$4:$S$53,7,FALSE)),VLOOKUP($A24,'申込一覧（女）'!$A$4:$T$53,7,FALSE),VLOOKUP($A24,'申込一覧（男）'!$A$4:$S$53,7,FALSE)),"")</f>
        <v/>
      </c>
      <c r="G24" s="62" t="str">
        <f>_xlfn.IFNA(IF(ISNA(VLOOKUP($A24,'申込一覧（男）'!$A$4:$S$53,3,FALSE)),VLOOKUP($A24,'申込一覧（女）'!$A$4:$T$53,3,FALSE),VLOOKUP($A24,'申込一覧（男）'!$A$4:$S$53,3,FALSE)),"")</f>
        <v/>
      </c>
      <c r="H24" s="51" t="str">
        <f>_xlfn.IFNA(IF(ISNA(VLOOKUP($A24,'申込一覧（男）'!$A$4:$S$53,8,FALSE)),VLOOKUP($A24,'申込一覧（女）'!$A$4:$T$53,8,FALSE),VLOOKUP($A24,'申込一覧（男）'!$A$4:$S$53,8,FALSE)),"")</f>
        <v/>
      </c>
      <c r="I24" s="50" t="str">
        <f>_xlfn.IFNA(IF(ISNA(VLOOKUP($A24,'申込一覧（男）'!$A$4:$S$53,10,FALSE)),VLOOKUP($A24,'申込一覧（女）'!$A$4:$T$53,10,FALSE),VLOOKUP($A24,'申込一覧（男）'!$A$4:$S$53,10,FALSE)),"")</f>
        <v/>
      </c>
      <c r="J24" s="50" t="str">
        <f>_xlfn.IFNA(IF(ISNA(VLOOKUP($A24,'申込一覧（男）'!$A$4:$S$53,12,FALSE)),VLOOKUP($A24,'申込一覧（女）'!$A$4:$T$53,12,FALSE),VLOOKUP($A24,'申込一覧（男）'!$A$4:$S$53,12,FALSE)),"")</f>
        <v/>
      </c>
      <c r="K24" s="50" t="str">
        <f>_xlfn.IFNA(IF(ISNA(VLOOKUP($A24,'申込一覧（男）'!$A$4:$S$53,14,FALSE)),VLOOKUP($A24,'申込一覧（女）'!$A$4:$T$53,14,FALSE),VLOOKUP($A24,'申込一覧（男）'!$A$4:$S$53,14,FALSE)),"")</f>
        <v/>
      </c>
      <c r="L24" s="52" t="str">
        <f>_xlfn.IFNA(IF(ISNA(VLOOKUP($A24,'申込一覧（男）'!$A$4:$S$53,15,FALSE)),"",VLOOKUP($A24,'申込一覧（男）'!$A$4:$S$53,15,FALSE)),"")</f>
        <v/>
      </c>
      <c r="M24" s="52" t="str">
        <f>_xlfn.IFNA(IF(ISNA(VLOOKUP($A24,'申込一覧（男）'!$A$4:$S$53,16,FALSE)),VLOOKUP($A24,'申込一覧（女）'!$A$4:$T$53,16,FALSE),VLOOKUP($A24,'申込一覧（男）'!$A$4:$S$53,16,FALSE)),"")</f>
        <v/>
      </c>
      <c r="N24" s="52" t="str">
        <f>_xlfn.IFNA(IF(ISNA(VLOOKUP($A24,'申込一覧（男）'!$A$4:$S$53,18,FALSE)),VLOOKUP($A24,'申込一覧（女）'!$A$4:$T$53,18,FALSE),VLOOKUP($A24,'申込一覧（男）'!$A$4:$S$53,18,FALSE)),"")</f>
        <v/>
      </c>
      <c r="O24" s="50" t="str">
        <f>_xlfn.IFNA(IF(ISNA(VLOOKUP($A24,'申込一覧（男）'!$A$4:$S$53,9,FALSE)),VLOOKUP($A24,'申込一覧（女）'!$A$4:$T$53,9,FALSE),VLOOKUP($A24,'申込一覧（男）'!$A$4:$S$53,9,FALSE)),"")</f>
        <v/>
      </c>
      <c r="P24" s="304"/>
      <c r="Q24" s="304"/>
      <c r="R24" s="12"/>
      <c r="T24" s="37">
        <v>23001</v>
      </c>
      <c r="U24" s="37" t="s">
        <v>60</v>
      </c>
      <c r="V24" s="37" t="s">
        <v>61</v>
      </c>
      <c r="W24" s="37" t="s">
        <v>62</v>
      </c>
      <c r="X24" s="38">
        <v>8</v>
      </c>
      <c r="Y24" s="39" t="s">
        <v>59</v>
      </c>
      <c r="Z24" s="39" t="s">
        <v>17</v>
      </c>
      <c r="AA24" s="39"/>
      <c r="AB24" s="39"/>
      <c r="AC24" s="39" t="s">
        <v>323</v>
      </c>
      <c r="AD24" s="39"/>
      <c r="AE24" s="39"/>
      <c r="AF24" s="12">
        <v>5</v>
      </c>
    </row>
    <row r="25" spans="1:35" ht="20.25" customHeight="1">
      <c r="A25" s="48">
        <v>9</v>
      </c>
      <c r="B25" s="49" t="str">
        <f>_xlfn.IFNA(IF(ISNA(VLOOKUP($A25,'申込一覧（男）'!$A$4:$T$53,2,FALSE)),VLOOKUP($A25,'申込一覧（女）'!$A$4:$T$53,2,FALSE),VLOOKUP($A25,'申込一覧（男）'!$A$4:$T$53,2,FALSE)),"")</f>
        <v/>
      </c>
      <c r="C25" s="305" t="str">
        <f>_xlfn.IFNA(IF(ISNA(VLOOKUP($A25,'申込一覧（男）'!$A$4:$S$53,4,FALSE)),VLOOKUP($A25,'申込一覧（女）'!$A$4:$T$53,4,FALSE),VLOOKUP($A25,'申込一覧（男）'!$A$4:$S$53,4,FALSE)),"")</f>
        <v/>
      </c>
      <c r="D25" s="306" t="s">
        <v>357</v>
      </c>
      <c r="E25" s="50" t="str">
        <f>_xlfn.IFNA(IF(ISNA(VLOOKUP($A25,'申込一覧（男）'!$A$4:$S$53,5,FALSE)),VLOOKUP($A25,'申込一覧（女）'!$A$4:$T$53,5,FALSE),VLOOKUP($A25,'申込一覧（男）'!$A$4:$S$53,5,FALSE)),"")</f>
        <v/>
      </c>
      <c r="F25" s="50" t="str">
        <f>_xlfn.IFNA(IF(ISNA(VLOOKUP($A25,'申込一覧（男）'!$A$4:$S$53,7,FALSE)),VLOOKUP($A25,'申込一覧（女）'!$A$4:$T$53,7,FALSE),VLOOKUP($A25,'申込一覧（男）'!$A$4:$S$53,7,FALSE)),"")</f>
        <v/>
      </c>
      <c r="G25" s="62" t="str">
        <f>_xlfn.IFNA(IF(ISNA(VLOOKUP($A25,'申込一覧（男）'!$A$4:$S$53,3,FALSE)),VLOOKUP($A25,'申込一覧（女）'!$A$4:$T$53,3,FALSE),VLOOKUP($A25,'申込一覧（男）'!$A$4:$S$53,3,FALSE)),"")</f>
        <v/>
      </c>
      <c r="H25" s="51" t="str">
        <f>_xlfn.IFNA(IF(ISNA(VLOOKUP($A25,'申込一覧（男）'!$A$4:$S$53,8,FALSE)),VLOOKUP($A25,'申込一覧（女）'!$A$4:$T$53,8,FALSE),VLOOKUP($A25,'申込一覧（男）'!$A$4:$S$53,8,FALSE)),"")</f>
        <v/>
      </c>
      <c r="I25" s="50" t="str">
        <f>_xlfn.IFNA(IF(ISNA(VLOOKUP($A25,'申込一覧（男）'!$A$4:$S$53,10,FALSE)),VLOOKUP($A25,'申込一覧（女）'!$A$4:$T$53,10,FALSE),VLOOKUP($A25,'申込一覧（男）'!$A$4:$S$53,10,FALSE)),"")</f>
        <v/>
      </c>
      <c r="J25" s="50" t="str">
        <f>_xlfn.IFNA(IF(ISNA(VLOOKUP($A25,'申込一覧（男）'!$A$4:$S$53,12,FALSE)),VLOOKUP($A25,'申込一覧（女）'!$A$4:$T$53,12,FALSE),VLOOKUP($A25,'申込一覧（男）'!$A$4:$S$53,12,FALSE)),"")</f>
        <v/>
      </c>
      <c r="K25" s="50" t="str">
        <f>_xlfn.IFNA(IF(ISNA(VLOOKUP($A25,'申込一覧（男）'!$A$4:$S$53,14,FALSE)),VLOOKUP($A25,'申込一覧（女）'!$A$4:$T$53,14,FALSE),VLOOKUP($A25,'申込一覧（男）'!$A$4:$S$53,14,FALSE)),"")</f>
        <v/>
      </c>
      <c r="L25" s="52" t="str">
        <f>_xlfn.IFNA(IF(ISNA(VLOOKUP($A25,'申込一覧（男）'!$A$4:$S$53,15,FALSE)),"",VLOOKUP($A25,'申込一覧（男）'!$A$4:$S$53,15,FALSE)),"")</f>
        <v/>
      </c>
      <c r="M25" s="52" t="str">
        <f>_xlfn.IFNA(IF(ISNA(VLOOKUP($A25,'申込一覧（男）'!$A$4:$S$53,16,FALSE)),VLOOKUP($A25,'申込一覧（女）'!$A$4:$T$53,16,FALSE),VLOOKUP($A25,'申込一覧（男）'!$A$4:$S$53,16,FALSE)),"")</f>
        <v/>
      </c>
      <c r="N25" s="52" t="str">
        <f>_xlfn.IFNA(IF(ISNA(VLOOKUP($A25,'申込一覧（男）'!$A$4:$S$53,18,FALSE)),VLOOKUP($A25,'申込一覧（女）'!$A$4:$T$53,18,FALSE),VLOOKUP($A25,'申込一覧（男）'!$A$4:$S$53,18,FALSE)),"")</f>
        <v/>
      </c>
      <c r="O25" s="50" t="str">
        <f>_xlfn.IFNA(IF(ISNA(VLOOKUP($A25,'申込一覧（男）'!$A$4:$S$53,9,FALSE)),VLOOKUP($A25,'申込一覧（女）'!$A$4:$T$53,9,FALSE),VLOOKUP($A25,'申込一覧（男）'!$A$4:$S$53,9,FALSE)),"")</f>
        <v/>
      </c>
      <c r="P25" s="304"/>
      <c r="Q25" s="304"/>
      <c r="R25" s="12"/>
      <c r="T25" s="37">
        <v>33001</v>
      </c>
      <c r="U25" s="37" t="s">
        <v>64</v>
      </c>
      <c r="V25" s="37" t="s">
        <v>65</v>
      </c>
      <c r="W25" s="37" t="s">
        <v>66</v>
      </c>
      <c r="X25" s="38">
        <v>11</v>
      </c>
      <c r="Y25" s="39" t="s">
        <v>63</v>
      </c>
      <c r="Z25" s="39" t="s">
        <v>246</v>
      </c>
      <c r="AA25" s="39"/>
      <c r="AB25" s="39"/>
      <c r="AC25" s="39" t="s">
        <v>294</v>
      </c>
      <c r="AD25" s="39"/>
      <c r="AE25" s="39" t="s">
        <v>372</v>
      </c>
    </row>
    <row r="26" spans="1:35" ht="20.25" customHeight="1">
      <c r="A26" s="48">
        <v>10</v>
      </c>
      <c r="B26" s="49" t="str">
        <f>_xlfn.IFNA(IF(ISNA(VLOOKUP($A26,'申込一覧（男）'!$A$4:$T$53,2,FALSE)),VLOOKUP($A26,'申込一覧（女）'!$A$4:$T$53,2,FALSE),VLOOKUP($A26,'申込一覧（男）'!$A$4:$T$53,2,FALSE)),"")</f>
        <v/>
      </c>
      <c r="C26" s="305" t="str">
        <f>_xlfn.IFNA(IF(ISNA(VLOOKUP($A26,'申込一覧（男）'!$A$4:$S$53,4,FALSE)),VLOOKUP($A26,'申込一覧（女）'!$A$4:$T$53,4,FALSE),VLOOKUP($A26,'申込一覧（男）'!$A$4:$S$53,4,FALSE)),"")</f>
        <v/>
      </c>
      <c r="D26" s="306" t="s">
        <v>357</v>
      </c>
      <c r="E26" s="50" t="str">
        <f>_xlfn.IFNA(IF(ISNA(VLOOKUP($A26,'申込一覧（男）'!$A$4:$S$53,5,FALSE)),VLOOKUP($A26,'申込一覧（女）'!$A$4:$T$53,5,FALSE),VLOOKUP($A26,'申込一覧（男）'!$A$4:$S$53,5,FALSE)),"")</f>
        <v/>
      </c>
      <c r="F26" s="50" t="str">
        <f>_xlfn.IFNA(IF(ISNA(VLOOKUP($A26,'申込一覧（男）'!$A$4:$S$53,7,FALSE)),VLOOKUP($A26,'申込一覧（女）'!$A$4:$T$53,7,FALSE),VLOOKUP($A26,'申込一覧（男）'!$A$4:$S$53,7,FALSE)),"")</f>
        <v/>
      </c>
      <c r="G26" s="62" t="str">
        <f>_xlfn.IFNA(IF(ISNA(VLOOKUP($A26,'申込一覧（男）'!$A$4:$S$53,3,FALSE)),VLOOKUP($A26,'申込一覧（女）'!$A$4:$T$53,3,FALSE),VLOOKUP($A26,'申込一覧（男）'!$A$4:$S$53,3,FALSE)),"")</f>
        <v/>
      </c>
      <c r="H26" s="51" t="str">
        <f>_xlfn.IFNA(IF(ISNA(VLOOKUP($A26,'申込一覧（男）'!$A$4:$S$53,8,FALSE)),VLOOKUP($A26,'申込一覧（女）'!$A$4:$T$53,8,FALSE),VLOOKUP($A26,'申込一覧（男）'!$A$4:$S$53,8,FALSE)),"")</f>
        <v/>
      </c>
      <c r="I26" s="50" t="str">
        <f>_xlfn.IFNA(IF(ISNA(VLOOKUP($A26,'申込一覧（男）'!$A$4:$S$53,10,FALSE)),VLOOKUP($A26,'申込一覧（女）'!$A$4:$T$53,10,FALSE),VLOOKUP($A26,'申込一覧（男）'!$A$4:$S$53,10,FALSE)),"")</f>
        <v/>
      </c>
      <c r="J26" s="50" t="str">
        <f>_xlfn.IFNA(IF(ISNA(VLOOKUP($A26,'申込一覧（男）'!$A$4:$S$53,12,FALSE)),VLOOKUP($A26,'申込一覧（女）'!$A$4:$T$53,12,FALSE),VLOOKUP($A26,'申込一覧（男）'!$A$4:$S$53,12,FALSE)),"")</f>
        <v/>
      </c>
      <c r="K26" s="50" t="str">
        <f>_xlfn.IFNA(IF(ISNA(VLOOKUP($A26,'申込一覧（男）'!$A$4:$S$53,14,FALSE)),VLOOKUP($A26,'申込一覧（女）'!$A$4:$T$53,14,FALSE),VLOOKUP($A26,'申込一覧（男）'!$A$4:$S$53,14,FALSE)),"")</f>
        <v/>
      </c>
      <c r="L26" s="52" t="str">
        <f>_xlfn.IFNA(IF(ISNA(VLOOKUP($A26,'申込一覧（男）'!$A$4:$S$53,15,FALSE)),"",VLOOKUP($A26,'申込一覧（男）'!$A$4:$S$53,15,FALSE)),"")</f>
        <v/>
      </c>
      <c r="M26" s="52" t="str">
        <f>_xlfn.IFNA(IF(ISNA(VLOOKUP($A26,'申込一覧（男）'!$A$4:$S$53,16,FALSE)),VLOOKUP($A26,'申込一覧（女）'!$A$4:$T$53,16,FALSE),VLOOKUP($A26,'申込一覧（男）'!$A$4:$S$53,16,FALSE)),"")</f>
        <v/>
      </c>
      <c r="N26" s="52" t="str">
        <f>_xlfn.IFNA(IF(ISNA(VLOOKUP($A26,'申込一覧（男）'!$A$4:$S$53,18,FALSE)),VLOOKUP($A26,'申込一覧（女）'!$A$4:$T$53,18,FALSE),VLOOKUP($A26,'申込一覧（男）'!$A$4:$S$53,18,FALSE)),"")</f>
        <v/>
      </c>
      <c r="O26" s="50" t="str">
        <f>_xlfn.IFNA(IF(ISNA(VLOOKUP($A26,'申込一覧（男）'!$A$4:$S$53,9,FALSE)),VLOOKUP($A26,'申込一覧（女）'!$A$4:$T$53,9,FALSE),VLOOKUP($A26,'申込一覧（男）'!$A$4:$S$53,9,FALSE)),"")</f>
        <v/>
      </c>
      <c r="P26" s="304"/>
      <c r="Q26" s="304"/>
      <c r="R26" s="12"/>
      <c r="T26" s="37">
        <v>43001</v>
      </c>
      <c r="U26" s="37" t="s">
        <v>341</v>
      </c>
      <c r="V26" s="37" t="s">
        <v>68</v>
      </c>
      <c r="W26" s="37" t="s">
        <v>69</v>
      </c>
      <c r="X26" s="38">
        <v>34</v>
      </c>
      <c r="Y26" s="39" t="s">
        <v>67</v>
      </c>
      <c r="Z26" s="39" t="s">
        <v>247</v>
      </c>
      <c r="AA26" s="39"/>
      <c r="AB26" s="39"/>
      <c r="AC26" s="39"/>
      <c r="AD26" s="39"/>
      <c r="AE26" s="39"/>
    </row>
    <row r="27" spans="1:35" ht="20.25" customHeight="1">
      <c r="A27" s="48">
        <v>11</v>
      </c>
      <c r="B27" s="49" t="str">
        <f>_xlfn.IFNA(IF(ISNA(VLOOKUP($A27,'申込一覧（男）'!$A$4:$T$53,2,FALSE)),VLOOKUP($A27,'申込一覧（女）'!$A$4:$T$53,2,FALSE),VLOOKUP($A27,'申込一覧（男）'!$A$4:$T$53,2,FALSE)),"")</f>
        <v/>
      </c>
      <c r="C27" s="305" t="str">
        <f>_xlfn.IFNA(IF(ISNA(VLOOKUP($A27,'申込一覧（男）'!$A$4:$S$53,4,FALSE)),VLOOKUP($A27,'申込一覧（女）'!$A$4:$T$53,4,FALSE),VLOOKUP($A27,'申込一覧（男）'!$A$4:$S$53,4,FALSE)),"")</f>
        <v/>
      </c>
      <c r="D27" s="306" t="s">
        <v>357</v>
      </c>
      <c r="E27" s="50" t="str">
        <f>_xlfn.IFNA(IF(ISNA(VLOOKUP($A27,'申込一覧（男）'!$A$4:$S$53,5,FALSE)),VLOOKUP($A27,'申込一覧（女）'!$A$4:$T$53,5,FALSE),VLOOKUP($A27,'申込一覧（男）'!$A$4:$S$53,5,FALSE)),"")</f>
        <v/>
      </c>
      <c r="F27" s="50" t="str">
        <f>_xlfn.IFNA(IF(ISNA(VLOOKUP($A27,'申込一覧（男）'!$A$4:$S$53,7,FALSE)),VLOOKUP($A27,'申込一覧（女）'!$A$4:$T$53,7,FALSE),VLOOKUP($A27,'申込一覧（男）'!$A$4:$S$53,7,FALSE)),"")</f>
        <v/>
      </c>
      <c r="G27" s="62" t="str">
        <f>_xlfn.IFNA(IF(ISNA(VLOOKUP($A27,'申込一覧（男）'!$A$4:$S$53,3,FALSE)),VLOOKUP($A27,'申込一覧（女）'!$A$4:$T$53,3,FALSE),VLOOKUP($A27,'申込一覧（男）'!$A$4:$S$53,3,FALSE)),"")</f>
        <v/>
      </c>
      <c r="H27" s="51" t="str">
        <f>_xlfn.IFNA(IF(ISNA(VLOOKUP($A27,'申込一覧（男）'!$A$4:$S$53,8,FALSE)),VLOOKUP($A27,'申込一覧（女）'!$A$4:$T$53,8,FALSE),VLOOKUP($A27,'申込一覧（男）'!$A$4:$S$53,8,FALSE)),"")</f>
        <v/>
      </c>
      <c r="I27" s="50" t="str">
        <f>_xlfn.IFNA(IF(ISNA(VLOOKUP($A27,'申込一覧（男）'!$A$4:$S$53,10,FALSE)),VLOOKUP($A27,'申込一覧（女）'!$A$4:$T$53,10,FALSE),VLOOKUP($A27,'申込一覧（男）'!$A$4:$S$53,10,FALSE)),"")</f>
        <v/>
      </c>
      <c r="J27" s="50" t="str">
        <f>_xlfn.IFNA(IF(ISNA(VLOOKUP($A27,'申込一覧（男）'!$A$4:$S$53,12,FALSE)),VLOOKUP($A27,'申込一覧（女）'!$A$4:$T$53,12,FALSE),VLOOKUP($A27,'申込一覧（男）'!$A$4:$S$53,12,FALSE)),"")</f>
        <v/>
      </c>
      <c r="K27" s="50" t="str">
        <f>_xlfn.IFNA(IF(ISNA(VLOOKUP($A27,'申込一覧（男）'!$A$4:$S$53,14,FALSE)),VLOOKUP($A27,'申込一覧（女）'!$A$4:$T$53,14,FALSE),VLOOKUP($A27,'申込一覧（男）'!$A$4:$S$53,14,FALSE)),"")</f>
        <v/>
      </c>
      <c r="L27" s="52" t="str">
        <f>_xlfn.IFNA(IF(ISNA(VLOOKUP($A27,'申込一覧（男）'!$A$4:$S$53,15,FALSE)),"",VLOOKUP($A27,'申込一覧（男）'!$A$4:$S$53,15,FALSE)),"")</f>
        <v/>
      </c>
      <c r="M27" s="52" t="str">
        <f>_xlfn.IFNA(IF(ISNA(VLOOKUP($A27,'申込一覧（男）'!$A$4:$S$53,16,FALSE)),VLOOKUP($A27,'申込一覧（女）'!$A$4:$T$53,16,FALSE),VLOOKUP($A27,'申込一覧（男）'!$A$4:$S$53,16,FALSE)),"")</f>
        <v/>
      </c>
      <c r="N27" s="52" t="str">
        <f>_xlfn.IFNA(IF(ISNA(VLOOKUP($A27,'申込一覧（男）'!$A$4:$S$53,18,FALSE)),VLOOKUP($A27,'申込一覧（女）'!$A$4:$T$53,18,FALSE),VLOOKUP($A27,'申込一覧（男）'!$A$4:$S$53,18,FALSE)),"")</f>
        <v/>
      </c>
      <c r="O27" s="50" t="str">
        <f>_xlfn.IFNA(IF(ISNA(VLOOKUP($A27,'申込一覧（男）'!$A$4:$S$53,9,FALSE)),VLOOKUP($A27,'申込一覧（女）'!$A$4:$T$53,9,FALSE),VLOOKUP($A27,'申込一覧（男）'!$A$4:$S$53,9,FALSE)),"")</f>
        <v/>
      </c>
      <c r="P27" s="304"/>
      <c r="Q27" s="304"/>
      <c r="R27" s="12"/>
      <c r="T27" s="37">
        <v>43002</v>
      </c>
      <c r="U27" s="37" t="s">
        <v>342</v>
      </c>
      <c r="V27" s="37" t="s">
        <v>71</v>
      </c>
      <c r="W27" s="37" t="s">
        <v>72</v>
      </c>
      <c r="X27" s="38">
        <v>71</v>
      </c>
      <c r="Y27" s="39" t="s">
        <v>70</v>
      </c>
      <c r="Z27" s="39" t="s">
        <v>288</v>
      </c>
      <c r="AA27" s="39"/>
      <c r="AB27" s="39"/>
      <c r="AC27" s="39"/>
      <c r="AD27" s="39"/>
      <c r="AE27" s="39" t="s">
        <v>373</v>
      </c>
    </row>
    <row r="28" spans="1:35" ht="20.25" customHeight="1">
      <c r="A28" s="48">
        <v>12</v>
      </c>
      <c r="B28" s="49" t="str">
        <f>_xlfn.IFNA(IF(ISNA(VLOOKUP($A28,'申込一覧（男）'!$A$4:$T$53,2,FALSE)),VLOOKUP($A28,'申込一覧（女）'!$A$4:$T$53,2,FALSE),VLOOKUP($A28,'申込一覧（男）'!$A$4:$T$53,2,FALSE)),"")</f>
        <v/>
      </c>
      <c r="C28" s="305" t="str">
        <f>_xlfn.IFNA(IF(ISNA(VLOOKUP($A28,'申込一覧（男）'!$A$4:$S$53,4,FALSE)),VLOOKUP($A28,'申込一覧（女）'!$A$4:$T$53,4,FALSE),VLOOKUP($A28,'申込一覧（男）'!$A$4:$S$53,4,FALSE)),"")</f>
        <v/>
      </c>
      <c r="D28" s="306" t="s">
        <v>357</v>
      </c>
      <c r="E28" s="50" t="str">
        <f>_xlfn.IFNA(IF(ISNA(VLOOKUP($A28,'申込一覧（男）'!$A$4:$S$53,5,FALSE)),VLOOKUP($A28,'申込一覧（女）'!$A$4:$T$53,5,FALSE),VLOOKUP($A28,'申込一覧（男）'!$A$4:$S$53,5,FALSE)),"")</f>
        <v/>
      </c>
      <c r="F28" s="50" t="str">
        <f>_xlfn.IFNA(IF(ISNA(VLOOKUP($A28,'申込一覧（男）'!$A$4:$S$53,7,FALSE)),VLOOKUP($A28,'申込一覧（女）'!$A$4:$T$53,7,FALSE),VLOOKUP($A28,'申込一覧（男）'!$A$4:$S$53,7,FALSE)),"")</f>
        <v/>
      </c>
      <c r="G28" s="62" t="str">
        <f>_xlfn.IFNA(IF(ISNA(VLOOKUP($A28,'申込一覧（男）'!$A$4:$S$53,3,FALSE)),VLOOKUP($A28,'申込一覧（女）'!$A$4:$T$53,3,FALSE),VLOOKUP($A28,'申込一覧（男）'!$A$4:$S$53,3,FALSE)),"")</f>
        <v/>
      </c>
      <c r="H28" s="51" t="str">
        <f>_xlfn.IFNA(IF(ISNA(VLOOKUP($A28,'申込一覧（男）'!$A$4:$S$53,8,FALSE)),VLOOKUP($A28,'申込一覧（女）'!$A$4:$T$53,8,FALSE),VLOOKUP($A28,'申込一覧（男）'!$A$4:$S$53,8,FALSE)),"")</f>
        <v/>
      </c>
      <c r="I28" s="50" t="str">
        <f>_xlfn.IFNA(IF(ISNA(VLOOKUP($A28,'申込一覧（男）'!$A$4:$S$53,10,FALSE)),VLOOKUP($A28,'申込一覧（女）'!$A$4:$T$53,10,FALSE),VLOOKUP($A28,'申込一覧（男）'!$A$4:$S$53,10,FALSE)),"")</f>
        <v/>
      </c>
      <c r="J28" s="50" t="str">
        <f>_xlfn.IFNA(IF(ISNA(VLOOKUP($A28,'申込一覧（男）'!$A$4:$S$53,12,FALSE)),VLOOKUP($A28,'申込一覧（女）'!$A$4:$T$53,12,FALSE),VLOOKUP($A28,'申込一覧（男）'!$A$4:$S$53,12,FALSE)),"")</f>
        <v/>
      </c>
      <c r="K28" s="50" t="str">
        <f>_xlfn.IFNA(IF(ISNA(VLOOKUP($A28,'申込一覧（男）'!$A$4:$S$53,14,FALSE)),VLOOKUP($A28,'申込一覧（女）'!$A$4:$T$53,14,FALSE),VLOOKUP($A28,'申込一覧（男）'!$A$4:$S$53,14,FALSE)),"")</f>
        <v/>
      </c>
      <c r="L28" s="52" t="str">
        <f>_xlfn.IFNA(IF(ISNA(VLOOKUP($A28,'申込一覧（男）'!$A$4:$S$53,15,FALSE)),"",VLOOKUP($A28,'申込一覧（男）'!$A$4:$S$53,15,FALSE)),"")</f>
        <v/>
      </c>
      <c r="M28" s="52" t="str">
        <f>_xlfn.IFNA(IF(ISNA(VLOOKUP($A28,'申込一覧（男）'!$A$4:$S$53,16,FALSE)),VLOOKUP($A28,'申込一覧（女）'!$A$4:$T$53,16,FALSE),VLOOKUP($A28,'申込一覧（男）'!$A$4:$S$53,16,FALSE)),"")</f>
        <v/>
      </c>
      <c r="N28" s="52" t="str">
        <f>_xlfn.IFNA(IF(ISNA(VLOOKUP($A28,'申込一覧（男）'!$A$4:$S$53,18,FALSE)),VLOOKUP($A28,'申込一覧（女）'!$A$4:$T$53,18,FALSE),VLOOKUP($A28,'申込一覧（男）'!$A$4:$S$53,18,FALSE)),"")</f>
        <v/>
      </c>
      <c r="O28" s="50" t="str">
        <f>_xlfn.IFNA(IF(ISNA(VLOOKUP($A28,'申込一覧（男）'!$A$4:$S$53,9,FALSE)),VLOOKUP($A28,'申込一覧（女）'!$A$4:$T$53,9,FALSE),VLOOKUP($A28,'申込一覧（男）'!$A$4:$S$53,9,FALSE)),"")</f>
        <v/>
      </c>
      <c r="P28" s="304"/>
      <c r="Q28" s="304"/>
      <c r="R28" s="12"/>
      <c r="T28" s="37">
        <v>53001</v>
      </c>
      <c r="U28" s="37" t="s">
        <v>74</v>
      </c>
      <c r="V28" s="37" t="s">
        <v>75</v>
      </c>
      <c r="W28" s="37" t="s">
        <v>76</v>
      </c>
      <c r="X28" s="38">
        <v>73</v>
      </c>
      <c r="Y28" s="39" t="s">
        <v>73</v>
      </c>
      <c r="Z28" s="39" t="s">
        <v>286</v>
      </c>
      <c r="AA28" s="39"/>
      <c r="AB28" s="39"/>
      <c r="AC28" s="39"/>
      <c r="AD28" s="39"/>
      <c r="AE28" s="39" t="s">
        <v>374</v>
      </c>
    </row>
    <row r="29" spans="1:35" ht="20.25" customHeight="1">
      <c r="A29" s="48">
        <v>13</v>
      </c>
      <c r="B29" s="49" t="str">
        <f>_xlfn.IFNA(IF(ISNA(VLOOKUP($A29,'申込一覧（男）'!$A$4:$T$53,2,FALSE)),VLOOKUP($A29,'申込一覧（女）'!$A$4:$T$53,2,FALSE),VLOOKUP($A29,'申込一覧（男）'!$A$4:$T$53,2,FALSE)),"")</f>
        <v/>
      </c>
      <c r="C29" s="305" t="str">
        <f>_xlfn.IFNA(IF(ISNA(VLOOKUP($A29,'申込一覧（男）'!$A$4:$S$53,4,FALSE)),VLOOKUP($A29,'申込一覧（女）'!$A$4:$T$53,4,FALSE),VLOOKUP($A29,'申込一覧（男）'!$A$4:$S$53,4,FALSE)),"")</f>
        <v/>
      </c>
      <c r="D29" s="306" t="s">
        <v>357</v>
      </c>
      <c r="E29" s="50" t="str">
        <f>_xlfn.IFNA(IF(ISNA(VLOOKUP($A29,'申込一覧（男）'!$A$4:$S$53,5,FALSE)),VLOOKUP($A29,'申込一覧（女）'!$A$4:$T$53,5,FALSE),VLOOKUP($A29,'申込一覧（男）'!$A$4:$S$53,5,FALSE)),"")</f>
        <v/>
      </c>
      <c r="F29" s="50" t="str">
        <f>_xlfn.IFNA(IF(ISNA(VLOOKUP($A29,'申込一覧（男）'!$A$4:$S$53,7,FALSE)),VLOOKUP($A29,'申込一覧（女）'!$A$4:$T$53,7,FALSE),VLOOKUP($A29,'申込一覧（男）'!$A$4:$S$53,7,FALSE)),"")</f>
        <v/>
      </c>
      <c r="G29" s="62" t="str">
        <f>_xlfn.IFNA(IF(ISNA(VLOOKUP($A29,'申込一覧（男）'!$A$4:$S$53,3,FALSE)),VLOOKUP($A29,'申込一覧（女）'!$A$4:$T$53,3,FALSE),VLOOKUP($A29,'申込一覧（男）'!$A$4:$S$53,3,FALSE)),"")</f>
        <v/>
      </c>
      <c r="H29" s="51" t="str">
        <f>_xlfn.IFNA(IF(ISNA(VLOOKUP($A29,'申込一覧（男）'!$A$4:$S$53,8,FALSE)),VLOOKUP($A29,'申込一覧（女）'!$A$4:$T$53,8,FALSE),VLOOKUP($A29,'申込一覧（男）'!$A$4:$S$53,8,FALSE)),"")</f>
        <v/>
      </c>
      <c r="I29" s="50" t="str">
        <f>_xlfn.IFNA(IF(ISNA(VLOOKUP($A29,'申込一覧（男）'!$A$4:$S$53,10,FALSE)),VLOOKUP($A29,'申込一覧（女）'!$A$4:$T$53,10,FALSE),VLOOKUP($A29,'申込一覧（男）'!$A$4:$S$53,10,FALSE)),"")</f>
        <v/>
      </c>
      <c r="J29" s="50" t="str">
        <f>_xlfn.IFNA(IF(ISNA(VLOOKUP($A29,'申込一覧（男）'!$A$4:$S$53,12,FALSE)),VLOOKUP($A29,'申込一覧（女）'!$A$4:$T$53,12,FALSE),VLOOKUP($A29,'申込一覧（男）'!$A$4:$S$53,12,FALSE)),"")</f>
        <v/>
      </c>
      <c r="K29" s="50" t="str">
        <f>_xlfn.IFNA(IF(ISNA(VLOOKUP($A29,'申込一覧（男）'!$A$4:$S$53,14,FALSE)),VLOOKUP($A29,'申込一覧（女）'!$A$4:$T$53,14,FALSE),VLOOKUP($A29,'申込一覧（男）'!$A$4:$S$53,14,FALSE)),"")</f>
        <v/>
      </c>
      <c r="L29" s="52" t="str">
        <f>_xlfn.IFNA(IF(ISNA(VLOOKUP($A29,'申込一覧（男）'!$A$4:$S$53,15,FALSE)),"",VLOOKUP($A29,'申込一覧（男）'!$A$4:$S$53,15,FALSE)),"")</f>
        <v/>
      </c>
      <c r="M29" s="52" t="str">
        <f>_xlfn.IFNA(IF(ISNA(VLOOKUP($A29,'申込一覧（男）'!$A$4:$S$53,16,FALSE)),VLOOKUP($A29,'申込一覧（女）'!$A$4:$T$53,16,FALSE),VLOOKUP($A29,'申込一覧（男）'!$A$4:$S$53,16,FALSE)),"")</f>
        <v/>
      </c>
      <c r="N29" s="52" t="str">
        <f>_xlfn.IFNA(IF(ISNA(VLOOKUP($A29,'申込一覧（男）'!$A$4:$S$53,18,FALSE)),VLOOKUP($A29,'申込一覧（女）'!$A$4:$T$53,18,FALSE),VLOOKUP($A29,'申込一覧（男）'!$A$4:$S$53,18,FALSE)),"")</f>
        <v/>
      </c>
      <c r="O29" s="50" t="str">
        <f>_xlfn.IFNA(IF(ISNA(VLOOKUP($A29,'申込一覧（男）'!$A$4:$S$53,9,FALSE)),VLOOKUP($A29,'申込一覧（女）'!$A$4:$T$53,9,FALSE),VLOOKUP($A29,'申込一覧（男）'!$A$4:$S$53,9,FALSE)),"")</f>
        <v/>
      </c>
      <c r="P29" s="304"/>
      <c r="Q29" s="304"/>
      <c r="R29" s="12"/>
      <c r="T29" s="37">
        <v>63001</v>
      </c>
      <c r="U29" s="37" t="s">
        <v>78</v>
      </c>
      <c r="V29" s="37" t="s">
        <v>79</v>
      </c>
      <c r="W29" s="37" t="s">
        <v>80</v>
      </c>
      <c r="X29" s="38">
        <v>74</v>
      </c>
      <c r="Y29" s="39" t="s">
        <v>77</v>
      </c>
      <c r="Z29" s="39" t="s">
        <v>293</v>
      </c>
      <c r="AA29" s="39"/>
      <c r="AB29" s="39"/>
      <c r="AC29" s="39"/>
      <c r="AD29" s="39"/>
      <c r="AE29" s="39" t="s">
        <v>375</v>
      </c>
    </row>
    <row r="30" spans="1:35" ht="20.25" customHeight="1">
      <c r="A30" s="48">
        <v>14</v>
      </c>
      <c r="B30" s="49" t="str">
        <f>_xlfn.IFNA(IF(ISNA(VLOOKUP($A30,'申込一覧（男）'!$A$4:$T$53,2,FALSE)),VLOOKUP($A30,'申込一覧（女）'!$A$4:$T$53,2,FALSE),VLOOKUP($A30,'申込一覧（男）'!$A$4:$T$53,2,FALSE)),"")</f>
        <v/>
      </c>
      <c r="C30" s="305" t="str">
        <f>_xlfn.IFNA(IF(ISNA(VLOOKUP($A30,'申込一覧（男）'!$A$4:$S$53,4,FALSE)),VLOOKUP($A30,'申込一覧（女）'!$A$4:$T$53,4,FALSE),VLOOKUP($A30,'申込一覧（男）'!$A$4:$S$53,4,FALSE)),"")</f>
        <v/>
      </c>
      <c r="D30" s="306" t="s">
        <v>357</v>
      </c>
      <c r="E30" s="50" t="str">
        <f>_xlfn.IFNA(IF(ISNA(VLOOKUP($A30,'申込一覧（男）'!$A$4:$S$53,5,FALSE)),VLOOKUP($A30,'申込一覧（女）'!$A$4:$T$53,5,FALSE),VLOOKUP($A30,'申込一覧（男）'!$A$4:$S$53,5,FALSE)),"")</f>
        <v/>
      </c>
      <c r="F30" s="50" t="str">
        <f>_xlfn.IFNA(IF(ISNA(VLOOKUP($A30,'申込一覧（男）'!$A$4:$S$53,7,FALSE)),VLOOKUP($A30,'申込一覧（女）'!$A$4:$T$53,7,FALSE),VLOOKUP($A30,'申込一覧（男）'!$A$4:$S$53,7,FALSE)),"")</f>
        <v/>
      </c>
      <c r="G30" s="62" t="str">
        <f>_xlfn.IFNA(IF(ISNA(VLOOKUP($A30,'申込一覧（男）'!$A$4:$S$53,3,FALSE)),VLOOKUP($A30,'申込一覧（女）'!$A$4:$T$53,3,FALSE),VLOOKUP($A30,'申込一覧（男）'!$A$4:$S$53,3,FALSE)),"")</f>
        <v/>
      </c>
      <c r="H30" s="51" t="str">
        <f>_xlfn.IFNA(IF(ISNA(VLOOKUP($A30,'申込一覧（男）'!$A$4:$S$53,8,FALSE)),VLOOKUP($A30,'申込一覧（女）'!$A$4:$T$53,8,FALSE),VLOOKUP($A30,'申込一覧（男）'!$A$4:$S$53,8,FALSE)),"")</f>
        <v/>
      </c>
      <c r="I30" s="50" t="str">
        <f>_xlfn.IFNA(IF(ISNA(VLOOKUP($A30,'申込一覧（男）'!$A$4:$S$53,10,FALSE)),VLOOKUP($A30,'申込一覧（女）'!$A$4:$T$53,10,FALSE),VLOOKUP($A30,'申込一覧（男）'!$A$4:$S$53,10,FALSE)),"")</f>
        <v/>
      </c>
      <c r="J30" s="50" t="str">
        <f>_xlfn.IFNA(IF(ISNA(VLOOKUP($A30,'申込一覧（男）'!$A$4:$S$53,12,FALSE)),VLOOKUP($A30,'申込一覧（女）'!$A$4:$T$53,12,FALSE),VLOOKUP($A30,'申込一覧（男）'!$A$4:$S$53,12,FALSE)),"")</f>
        <v/>
      </c>
      <c r="K30" s="50" t="str">
        <f>_xlfn.IFNA(IF(ISNA(VLOOKUP($A30,'申込一覧（男）'!$A$4:$S$53,14,FALSE)),VLOOKUP($A30,'申込一覧（女）'!$A$4:$T$53,14,FALSE),VLOOKUP($A30,'申込一覧（男）'!$A$4:$S$53,14,FALSE)),"")</f>
        <v/>
      </c>
      <c r="L30" s="52" t="str">
        <f>_xlfn.IFNA(IF(ISNA(VLOOKUP($A30,'申込一覧（男）'!$A$4:$S$53,15,FALSE)),"",VLOOKUP($A30,'申込一覧（男）'!$A$4:$S$53,15,FALSE)),"")</f>
        <v/>
      </c>
      <c r="M30" s="52" t="str">
        <f>_xlfn.IFNA(IF(ISNA(VLOOKUP($A30,'申込一覧（男）'!$A$4:$S$53,16,FALSE)),VLOOKUP($A30,'申込一覧（女）'!$A$4:$T$53,16,FALSE),VLOOKUP($A30,'申込一覧（男）'!$A$4:$S$53,16,FALSE)),"")</f>
        <v/>
      </c>
      <c r="N30" s="52" t="str">
        <f>_xlfn.IFNA(IF(ISNA(VLOOKUP($A30,'申込一覧（男）'!$A$4:$S$53,18,FALSE)),VLOOKUP($A30,'申込一覧（女）'!$A$4:$T$53,18,FALSE),VLOOKUP($A30,'申込一覧（男）'!$A$4:$S$53,18,FALSE)),"")</f>
        <v/>
      </c>
      <c r="O30" s="50" t="str">
        <f>_xlfn.IFNA(IF(ISNA(VLOOKUP($A30,'申込一覧（男）'!$A$4:$S$53,9,FALSE)),VLOOKUP($A30,'申込一覧（女）'!$A$4:$T$53,9,FALSE),VLOOKUP($A30,'申込一覧（男）'!$A$4:$S$53,9,FALSE)),"")</f>
        <v/>
      </c>
      <c r="P30" s="304"/>
      <c r="Q30" s="304"/>
      <c r="R30" s="12"/>
      <c r="T30" s="37">
        <v>73001</v>
      </c>
      <c r="U30" s="37" t="s">
        <v>82</v>
      </c>
      <c r="V30" s="37" t="s">
        <v>83</v>
      </c>
      <c r="W30" s="37" t="s">
        <v>84</v>
      </c>
      <c r="X30" s="38">
        <v>95</v>
      </c>
      <c r="Y30" s="39" t="s">
        <v>81</v>
      </c>
      <c r="Z30" s="39" t="s">
        <v>289</v>
      </c>
      <c r="AA30" s="39"/>
      <c r="AB30" s="39"/>
      <c r="AC30" s="39"/>
      <c r="AD30" s="39"/>
      <c r="AE30" s="39"/>
    </row>
    <row r="31" spans="1:35" ht="20.25" customHeight="1">
      <c r="A31" s="48">
        <v>15</v>
      </c>
      <c r="B31" s="49" t="str">
        <f>_xlfn.IFNA(IF(ISNA(VLOOKUP($A31,'申込一覧（男）'!$A$4:$T$53,2,FALSE)),VLOOKUP($A31,'申込一覧（女）'!$A$4:$T$53,2,FALSE),VLOOKUP($A31,'申込一覧（男）'!$A$4:$T$53,2,FALSE)),"")</f>
        <v/>
      </c>
      <c r="C31" s="305" t="str">
        <f>_xlfn.IFNA(IF(ISNA(VLOOKUP($A31,'申込一覧（男）'!$A$4:$S$53,4,FALSE)),VLOOKUP($A31,'申込一覧（女）'!$A$4:$T$53,4,FALSE),VLOOKUP($A31,'申込一覧（男）'!$A$4:$S$53,4,FALSE)),"")</f>
        <v/>
      </c>
      <c r="D31" s="306" t="s">
        <v>357</v>
      </c>
      <c r="E31" s="50" t="str">
        <f>_xlfn.IFNA(IF(ISNA(VLOOKUP($A31,'申込一覧（男）'!$A$4:$S$53,5,FALSE)),VLOOKUP($A31,'申込一覧（女）'!$A$4:$T$53,5,FALSE),VLOOKUP($A31,'申込一覧（男）'!$A$4:$S$53,5,FALSE)),"")</f>
        <v/>
      </c>
      <c r="F31" s="50" t="str">
        <f>_xlfn.IFNA(IF(ISNA(VLOOKUP($A31,'申込一覧（男）'!$A$4:$S$53,7,FALSE)),VLOOKUP($A31,'申込一覧（女）'!$A$4:$T$53,7,FALSE),VLOOKUP($A31,'申込一覧（男）'!$A$4:$S$53,7,FALSE)),"")</f>
        <v/>
      </c>
      <c r="G31" s="62" t="str">
        <f>_xlfn.IFNA(IF(ISNA(VLOOKUP($A31,'申込一覧（男）'!$A$4:$S$53,3,FALSE)),VLOOKUP($A31,'申込一覧（女）'!$A$4:$T$53,3,FALSE),VLOOKUP($A31,'申込一覧（男）'!$A$4:$S$53,3,FALSE)),"")</f>
        <v/>
      </c>
      <c r="H31" s="51" t="str">
        <f>_xlfn.IFNA(IF(ISNA(VLOOKUP($A31,'申込一覧（男）'!$A$4:$S$53,8,FALSE)),VLOOKUP($A31,'申込一覧（女）'!$A$4:$T$53,8,FALSE),VLOOKUP($A31,'申込一覧（男）'!$A$4:$S$53,8,FALSE)),"")</f>
        <v/>
      </c>
      <c r="I31" s="50" t="str">
        <f>_xlfn.IFNA(IF(ISNA(VLOOKUP($A31,'申込一覧（男）'!$A$4:$S$53,10,FALSE)),VLOOKUP($A31,'申込一覧（女）'!$A$4:$T$53,10,FALSE),VLOOKUP($A31,'申込一覧（男）'!$A$4:$S$53,10,FALSE)),"")</f>
        <v/>
      </c>
      <c r="J31" s="50" t="str">
        <f>_xlfn.IFNA(IF(ISNA(VLOOKUP($A31,'申込一覧（男）'!$A$4:$S$53,12,FALSE)),VLOOKUP($A31,'申込一覧（女）'!$A$4:$T$53,12,FALSE),VLOOKUP($A31,'申込一覧（男）'!$A$4:$S$53,12,FALSE)),"")</f>
        <v/>
      </c>
      <c r="K31" s="50" t="str">
        <f>_xlfn.IFNA(IF(ISNA(VLOOKUP($A31,'申込一覧（男）'!$A$4:$S$53,14,FALSE)),VLOOKUP($A31,'申込一覧（女）'!$A$4:$T$53,14,FALSE),VLOOKUP($A31,'申込一覧（男）'!$A$4:$S$53,14,FALSE)),"")</f>
        <v/>
      </c>
      <c r="L31" s="52" t="str">
        <f>_xlfn.IFNA(IF(ISNA(VLOOKUP($A31,'申込一覧（男）'!$A$4:$S$53,15,FALSE)),"",VLOOKUP($A31,'申込一覧（男）'!$A$4:$S$53,15,FALSE)),"")</f>
        <v/>
      </c>
      <c r="M31" s="52" t="str">
        <f>_xlfn.IFNA(IF(ISNA(VLOOKUP($A31,'申込一覧（男）'!$A$4:$S$53,16,FALSE)),VLOOKUP($A31,'申込一覧（女）'!$A$4:$T$53,16,FALSE),VLOOKUP($A31,'申込一覧（男）'!$A$4:$S$53,16,FALSE)),"")</f>
        <v/>
      </c>
      <c r="N31" s="52" t="str">
        <f>_xlfn.IFNA(IF(ISNA(VLOOKUP($A31,'申込一覧（男）'!$A$4:$S$53,18,FALSE)),VLOOKUP($A31,'申込一覧（女）'!$A$4:$T$53,18,FALSE),VLOOKUP($A31,'申込一覧（男）'!$A$4:$S$53,18,FALSE)),"")</f>
        <v/>
      </c>
      <c r="O31" s="50" t="str">
        <f>_xlfn.IFNA(IF(ISNA(VLOOKUP($A31,'申込一覧（男）'!$A$4:$S$53,9,FALSE)),VLOOKUP($A31,'申込一覧（女）'!$A$4:$T$53,9,FALSE),VLOOKUP($A31,'申込一覧（男）'!$A$4:$S$53,9,FALSE)),"")</f>
        <v/>
      </c>
      <c r="P31" s="304"/>
      <c r="Q31" s="304"/>
      <c r="R31" s="12"/>
      <c r="T31" s="37">
        <v>83001</v>
      </c>
      <c r="U31" s="37" t="s">
        <v>86</v>
      </c>
      <c r="V31" s="37" t="s">
        <v>87</v>
      </c>
      <c r="W31" s="37" t="s">
        <v>88</v>
      </c>
      <c r="X31" s="38">
        <v>84</v>
      </c>
      <c r="Y31" s="39" t="s">
        <v>85</v>
      </c>
      <c r="Z31" s="39" t="s">
        <v>290</v>
      </c>
      <c r="AA31" s="39"/>
      <c r="AB31" s="39"/>
      <c r="AC31" s="39"/>
      <c r="AD31" s="39"/>
      <c r="AE31" s="39"/>
    </row>
    <row r="32" spans="1:35" ht="20.25" customHeight="1">
      <c r="A32" s="48">
        <v>16</v>
      </c>
      <c r="B32" s="49" t="str">
        <f>_xlfn.IFNA(IF(ISNA(VLOOKUP($A32,'申込一覧（男）'!$A$4:$T$53,2,FALSE)),VLOOKUP($A32,'申込一覧（女）'!$A$4:$T$53,2,FALSE),VLOOKUP($A32,'申込一覧（男）'!$A$4:$T$53,2,FALSE)),"")</f>
        <v/>
      </c>
      <c r="C32" s="305" t="str">
        <f>_xlfn.IFNA(IF(ISNA(VLOOKUP($A32,'申込一覧（男）'!$A$4:$S$53,4,FALSE)),VLOOKUP($A32,'申込一覧（女）'!$A$4:$T$53,4,FALSE),VLOOKUP($A32,'申込一覧（男）'!$A$4:$S$53,4,FALSE)),"")</f>
        <v/>
      </c>
      <c r="D32" s="306" t="s">
        <v>357</v>
      </c>
      <c r="E32" s="50" t="str">
        <f>_xlfn.IFNA(IF(ISNA(VLOOKUP($A32,'申込一覧（男）'!$A$4:$S$53,5,FALSE)),VLOOKUP($A32,'申込一覧（女）'!$A$4:$T$53,5,FALSE),VLOOKUP($A32,'申込一覧（男）'!$A$4:$S$53,5,FALSE)),"")</f>
        <v/>
      </c>
      <c r="F32" s="50" t="str">
        <f>_xlfn.IFNA(IF(ISNA(VLOOKUP($A32,'申込一覧（男）'!$A$4:$S$53,7,FALSE)),VLOOKUP($A32,'申込一覧（女）'!$A$4:$T$53,7,FALSE),VLOOKUP($A32,'申込一覧（男）'!$A$4:$S$53,7,FALSE)),"")</f>
        <v/>
      </c>
      <c r="G32" s="62" t="str">
        <f>_xlfn.IFNA(IF(ISNA(VLOOKUP($A32,'申込一覧（男）'!$A$4:$S$53,3,FALSE)),VLOOKUP($A32,'申込一覧（女）'!$A$4:$T$53,3,FALSE),VLOOKUP($A32,'申込一覧（男）'!$A$4:$S$53,3,FALSE)),"")</f>
        <v/>
      </c>
      <c r="H32" s="51" t="str">
        <f>_xlfn.IFNA(IF(ISNA(VLOOKUP($A32,'申込一覧（男）'!$A$4:$S$53,8,FALSE)),VLOOKUP($A32,'申込一覧（女）'!$A$4:$T$53,8,FALSE),VLOOKUP($A32,'申込一覧（男）'!$A$4:$S$53,8,FALSE)),"")</f>
        <v/>
      </c>
      <c r="I32" s="50" t="str">
        <f>_xlfn.IFNA(IF(ISNA(VLOOKUP($A32,'申込一覧（男）'!$A$4:$S$53,10,FALSE)),VLOOKUP($A32,'申込一覧（女）'!$A$4:$T$53,10,FALSE),VLOOKUP($A32,'申込一覧（男）'!$A$4:$S$53,10,FALSE)),"")</f>
        <v/>
      </c>
      <c r="J32" s="50" t="str">
        <f>_xlfn.IFNA(IF(ISNA(VLOOKUP($A32,'申込一覧（男）'!$A$4:$S$53,12,FALSE)),VLOOKUP($A32,'申込一覧（女）'!$A$4:$T$53,12,FALSE),VLOOKUP($A32,'申込一覧（男）'!$A$4:$S$53,12,FALSE)),"")</f>
        <v/>
      </c>
      <c r="K32" s="50" t="str">
        <f>_xlfn.IFNA(IF(ISNA(VLOOKUP($A32,'申込一覧（男）'!$A$4:$S$53,14,FALSE)),VLOOKUP($A32,'申込一覧（女）'!$A$4:$T$53,14,FALSE),VLOOKUP($A32,'申込一覧（男）'!$A$4:$S$53,14,FALSE)),"")</f>
        <v/>
      </c>
      <c r="L32" s="52" t="str">
        <f>_xlfn.IFNA(IF(ISNA(VLOOKUP($A32,'申込一覧（男）'!$A$4:$S$53,15,FALSE)),"",VLOOKUP($A32,'申込一覧（男）'!$A$4:$S$53,15,FALSE)),"")</f>
        <v/>
      </c>
      <c r="M32" s="52" t="str">
        <f>_xlfn.IFNA(IF(ISNA(VLOOKUP($A32,'申込一覧（男）'!$A$4:$S$53,16,FALSE)),VLOOKUP($A32,'申込一覧（女）'!$A$4:$T$53,16,FALSE),VLOOKUP($A32,'申込一覧（男）'!$A$4:$S$53,16,FALSE)),"")</f>
        <v/>
      </c>
      <c r="N32" s="52" t="str">
        <f>_xlfn.IFNA(IF(ISNA(VLOOKUP($A32,'申込一覧（男）'!$A$4:$S$53,18,FALSE)),VLOOKUP($A32,'申込一覧（女）'!$A$4:$T$53,18,FALSE),VLOOKUP($A32,'申込一覧（男）'!$A$4:$S$53,18,FALSE)),"")</f>
        <v/>
      </c>
      <c r="O32" s="50" t="str">
        <f>_xlfn.IFNA(IF(ISNA(VLOOKUP($A32,'申込一覧（男）'!$A$4:$S$53,9,FALSE)),VLOOKUP($A32,'申込一覧（女）'!$A$4:$T$53,9,FALSE),VLOOKUP($A32,'申込一覧（男）'!$A$4:$S$53,9,FALSE)),"")</f>
        <v/>
      </c>
      <c r="P32" s="304"/>
      <c r="Q32" s="304"/>
      <c r="R32" s="12"/>
      <c r="T32" s="37">
        <v>93001</v>
      </c>
      <c r="U32" s="37" t="s">
        <v>90</v>
      </c>
      <c r="V32" s="37" t="s">
        <v>91</v>
      </c>
      <c r="W32" s="37" t="s">
        <v>92</v>
      </c>
      <c r="X32" s="38">
        <v>87</v>
      </c>
      <c r="Y32" s="39" t="s">
        <v>89</v>
      </c>
      <c r="Z32" s="39" t="s">
        <v>294</v>
      </c>
      <c r="AA32" s="39"/>
      <c r="AB32" s="39"/>
      <c r="AC32" s="39"/>
      <c r="AD32" s="39"/>
      <c r="AE32" s="39"/>
    </row>
    <row r="33" spans="1:31" ht="20.25" customHeight="1">
      <c r="A33" s="48">
        <v>17</v>
      </c>
      <c r="B33" s="49" t="str">
        <f>_xlfn.IFNA(IF(ISNA(VLOOKUP($A33,'申込一覧（男）'!$A$4:$T$53,2,FALSE)),VLOOKUP($A33,'申込一覧（女）'!$A$4:$T$53,2,FALSE),VLOOKUP($A33,'申込一覧（男）'!$A$4:$T$53,2,FALSE)),"")</f>
        <v/>
      </c>
      <c r="C33" s="305" t="str">
        <f>_xlfn.IFNA(IF(ISNA(VLOOKUP($A33,'申込一覧（男）'!$A$4:$S$53,4,FALSE)),VLOOKUP($A33,'申込一覧（女）'!$A$4:$T$53,4,FALSE),VLOOKUP($A33,'申込一覧（男）'!$A$4:$S$53,4,FALSE)),"")</f>
        <v/>
      </c>
      <c r="D33" s="306" t="s">
        <v>357</v>
      </c>
      <c r="E33" s="50" t="str">
        <f>_xlfn.IFNA(IF(ISNA(VLOOKUP($A33,'申込一覧（男）'!$A$4:$S$53,5,FALSE)),VLOOKUP($A33,'申込一覧（女）'!$A$4:$T$53,5,FALSE),VLOOKUP($A33,'申込一覧（男）'!$A$4:$S$53,5,FALSE)),"")</f>
        <v/>
      </c>
      <c r="F33" s="50" t="str">
        <f>_xlfn.IFNA(IF(ISNA(VLOOKUP($A33,'申込一覧（男）'!$A$4:$S$53,7,FALSE)),VLOOKUP($A33,'申込一覧（女）'!$A$4:$T$53,7,FALSE),VLOOKUP($A33,'申込一覧（男）'!$A$4:$S$53,7,FALSE)),"")</f>
        <v/>
      </c>
      <c r="G33" s="62" t="str">
        <f>_xlfn.IFNA(IF(ISNA(VLOOKUP($A33,'申込一覧（男）'!$A$4:$S$53,3,FALSE)),VLOOKUP($A33,'申込一覧（女）'!$A$4:$T$53,3,FALSE),VLOOKUP($A33,'申込一覧（男）'!$A$4:$S$53,3,FALSE)),"")</f>
        <v/>
      </c>
      <c r="H33" s="51" t="str">
        <f>_xlfn.IFNA(IF(ISNA(VLOOKUP($A33,'申込一覧（男）'!$A$4:$S$53,8,FALSE)),VLOOKUP($A33,'申込一覧（女）'!$A$4:$T$53,8,FALSE),VLOOKUP($A33,'申込一覧（男）'!$A$4:$S$53,8,FALSE)),"")</f>
        <v/>
      </c>
      <c r="I33" s="50" t="str">
        <f>_xlfn.IFNA(IF(ISNA(VLOOKUP($A33,'申込一覧（男）'!$A$4:$S$53,10,FALSE)),VLOOKUP($A33,'申込一覧（女）'!$A$4:$T$53,10,FALSE),VLOOKUP($A33,'申込一覧（男）'!$A$4:$S$53,10,FALSE)),"")</f>
        <v/>
      </c>
      <c r="J33" s="50" t="str">
        <f>_xlfn.IFNA(IF(ISNA(VLOOKUP($A33,'申込一覧（男）'!$A$4:$S$53,12,FALSE)),VLOOKUP($A33,'申込一覧（女）'!$A$4:$T$53,12,FALSE),VLOOKUP($A33,'申込一覧（男）'!$A$4:$S$53,12,FALSE)),"")</f>
        <v/>
      </c>
      <c r="K33" s="50" t="str">
        <f>_xlfn.IFNA(IF(ISNA(VLOOKUP($A33,'申込一覧（男）'!$A$4:$S$53,14,FALSE)),VLOOKUP($A33,'申込一覧（女）'!$A$4:$T$53,14,FALSE),VLOOKUP($A33,'申込一覧（男）'!$A$4:$S$53,14,FALSE)),"")</f>
        <v/>
      </c>
      <c r="L33" s="52" t="str">
        <f>_xlfn.IFNA(IF(ISNA(VLOOKUP($A33,'申込一覧（男）'!$A$4:$S$53,15,FALSE)),"",VLOOKUP($A33,'申込一覧（男）'!$A$4:$S$53,15,FALSE)),"")</f>
        <v/>
      </c>
      <c r="M33" s="52" t="str">
        <f>_xlfn.IFNA(IF(ISNA(VLOOKUP($A33,'申込一覧（男）'!$A$4:$S$53,16,FALSE)),VLOOKUP($A33,'申込一覧（女）'!$A$4:$T$53,16,FALSE),VLOOKUP($A33,'申込一覧（男）'!$A$4:$S$53,16,FALSE)),"")</f>
        <v/>
      </c>
      <c r="N33" s="52" t="str">
        <f>_xlfn.IFNA(IF(ISNA(VLOOKUP($A33,'申込一覧（男）'!$A$4:$S$53,18,FALSE)),VLOOKUP($A33,'申込一覧（女）'!$A$4:$T$53,18,FALSE),VLOOKUP($A33,'申込一覧（男）'!$A$4:$S$53,18,FALSE)),"")</f>
        <v/>
      </c>
      <c r="O33" s="50" t="str">
        <f>_xlfn.IFNA(IF(ISNA(VLOOKUP($A33,'申込一覧（男）'!$A$4:$S$53,9,FALSE)),VLOOKUP($A33,'申込一覧（女）'!$A$4:$T$53,9,FALSE),VLOOKUP($A33,'申込一覧（男）'!$A$4:$S$53,9,FALSE)),"")</f>
        <v/>
      </c>
      <c r="P33" s="304"/>
      <c r="Q33" s="304"/>
      <c r="R33" s="12"/>
      <c r="T33" s="37">
        <v>103001</v>
      </c>
      <c r="U33" s="37" t="s">
        <v>94</v>
      </c>
      <c r="V33" s="37" t="s">
        <v>95</v>
      </c>
      <c r="W33" s="37" t="s">
        <v>96</v>
      </c>
      <c r="X33" s="38">
        <v>92</v>
      </c>
      <c r="Y33" s="39" t="s">
        <v>93</v>
      </c>
      <c r="Z33" s="39"/>
      <c r="AA33" s="39"/>
      <c r="AB33" s="39"/>
      <c r="AC33" s="39"/>
      <c r="AD33" s="39"/>
      <c r="AE33" s="39"/>
    </row>
    <row r="34" spans="1:31" ht="20.25" customHeight="1">
      <c r="A34" s="48">
        <v>18</v>
      </c>
      <c r="B34" s="49" t="str">
        <f>_xlfn.IFNA(IF(ISNA(VLOOKUP($A34,'申込一覧（男）'!$A$4:$T$53,2,FALSE)),VLOOKUP($A34,'申込一覧（女）'!$A$4:$T$53,2,FALSE),VLOOKUP($A34,'申込一覧（男）'!$A$4:$T$53,2,FALSE)),"")</f>
        <v/>
      </c>
      <c r="C34" s="305" t="str">
        <f>_xlfn.IFNA(IF(ISNA(VLOOKUP($A34,'申込一覧（男）'!$A$4:$S$53,4,FALSE)),VLOOKUP($A34,'申込一覧（女）'!$A$4:$T$53,4,FALSE),VLOOKUP($A34,'申込一覧（男）'!$A$4:$S$53,4,FALSE)),"")</f>
        <v/>
      </c>
      <c r="D34" s="306" t="s">
        <v>357</v>
      </c>
      <c r="E34" s="50" t="str">
        <f>_xlfn.IFNA(IF(ISNA(VLOOKUP($A34,'申込一覧（男）'!$A$4:$S$53,5,FALSE)),VLOOKUP($A34,'申込一覧（女）'!$A$4:$T$53,5,FALSE),VLOOKUP($A34,'申込一覧（男）'!$A$4:$S$53,5,FALSE)),"")</f>
        <v/>
      </c>
      <c r="F34" s="50" t="str">
        <f>_xlfn.IFNA(IF(ISNA(VLOOKUP($A34,'申込一覧（男）'!$A$4:$S$53,7,FALSE)),VLOOKUP($A34,'申込一覧（女）'!$A$4:$T$53,7,FALSE),VLOOKUP($A34,'申込一覧（男）'!$A$4:$S$53,7,FALSE)),"")</f>
        <v/>
      </c>
      <c r="G34" s="62" t="str">
        <f>_xlfn.IFNA(IF(ISNA(VLOOKUP($A34,'申込一覧（男）'!$A$4:$S$53,3,FALSE)),VLOOKUP($A34,'申込一覧（女）'!$A$4:$T$53,3,FALSE),VLOOKUP($A34,'申込一覧（男）'!$A$4:$S$53,3,FALSE)),"")</f>
        <v/>
      </c>
      <c r="H34" s="51" t="str">
        <f>_xlfn.IFNA(IF(ISNA(VLOOKUP($A34,'申込一覧（男）'!$A$4:$S$53,8,FALSE)),VLOOKUP($A34,'申込一覧（女）'!$A$4:$T$53,8,FALSE),VLOOKUP($A34,'申込一覧（男）'!$A$4:$S$53,8,FALSE)),"")</f>
        <v/>
      </c>
      <c r="I34" s="50" t="str">
        <f>_xlfn.IFNA(IF(ISNA(VLOOKUP($A34,'申込一覧（男）'!$A$4:$S$53,10,FALSE)),VLOOKUP($A34,'申込一覧（女）'!$A$4:$T$53,10,FALSE),VLOOKUP($A34,'申込一覧（男）'!$A$4:$S$53,10,FALSE)),"")</f>
        <v/>
      </c>
      <c r="J34" s="50" t="str">
        <f>_xlfn.IFNA(IF(ISNA(VLOOKUP($A34,'申込一覧（男）'!$A$4:$S$53,12,FALSE)),VLOOKUP($A34,'申込一覧（女）'!$A$4:$T$53,12,FALSE),VLOOKUP($A34,'申込一覧（男）'!$A$4:$S$53,12,FALSE)),"")</f>
        <v/>
      </c>
      <c r="K34" s="50" t="str">
        <f>_xlfn.IFNA(IF(ISNA(VLOOKUP($A34,'申込一覧（男）'!$A$4:$S$53,14,FALSE)),VLOOKUP($A34,'申込一覧（女）'!$A$4:$T$53,14,FALSE),VLOOKUP($A34,'申込一覧（男）'!$A$4:$S$53,14,FALSE)),"")</f>
        <v/>
      </c>
      <c r="L34" s="52" t="str">
        <f>_xlfn.IFNA(IF(ISNA(VLOOKUP($A34,'申込一覧（男）'!$A$4:$S$53,15,FALSE)),"",VLOOKUP($A34,'申込一覧（男）'!$A$4:$S$53,15,FALSE)),"")</f>
        <v/>
      </c>
      <c r="M34" s="52" t="str">
        <f>_xlfn.IFNA(IF(ISNA(VLOOKUP($A34,'申込一覧（男）'!$A$4:$S$53,16,FALSE)),VLOOKUP($A34,'申込一覧（女）'!$A$4:$T$53,16,FALSE),VLOOKUP($A34,'申込一覧（男）'!$A$4:$S$53,16,FALSE)),"")</f>
        <v/>
      </c>
      <c r="N34" s="52" t="str">
        <f>_xlfn.IFNA(IF(ISNA(VLOOKUP($A34,'申込一覧（男）'!$A$4:$S$53,18,FALSE)),VLOOKUP($A34,'申込一覧（女）'!$A$4:$T$53,18,FALSE),VLOOKUP($A34,'申込一覧（男）'!$A$4:$S$53,18,FALSE)),"")</f>
        <v/>
      </c>
      <c r="O34" s="50" t="str">
        <f>_xlfn.IFNA(IF(ISNA(VLOOKUP($A34,'申込一覧（男）'!$A$4:$S$53,9,FALSE)),VLOOKUP($A34,'申込一覧（女）'!$A$4:$T$53,9,FALSE),VLOOKUP($A34,'申込一覧（男）'!$A$4:$S$53,9,FALSE)),"")</f>
        <v/>
      </c>
      <c r="P34" s="304"/>
      <c r="Q34" s="304"/>
      <c r="R34" s="12"/>
      <c r="T34" s="37">
        <v>123001</v>
      </c>
      <c r="U34" s="37" t="s">
        <v>98</v>
      </c>
      <c r="V34" s="37" t="s">
        <v>99</v>
      </c>
      <c r="W34" s="37" t="s">
        <v>100</v>
      </c>
      <c r="X34" s="38">
        <v>3</v>
      </c>
      <c r="Y34" s="39" t="s">
        <v>97</v>
      </c>
      <c r="Z34" s="39"/>
      <c r="AA34" s="39"/>
      <c r="AB34" s="39"/>
      <c r="AC34" s="39"/>
      <c r="AD34" s="39"/>
      <c r="AE34" s="39"/>
    </row>
    <row r="35" spans="1:31" ht="20.25" customHeight="1">
      <c r="A35" s="48">
        <v>19</v>
      </c>
      <c r="B35" s="49" t="str">
        <f>_xlfn.IFNA(IF(ISNA(VLOOKUP($A35,'申込一覧（男）'!$A$4:$T$53,2,FALSE)),VLOOKUP($A35,'申込一覧（女）'!$A$4:$T$53,2,FALSE),VLOOKUP($A35,'申込一覧（男）'!$A$4:$T$53,2,FALSE)),"")</f>
        <v/>
      </c>
      <c r="C35" s="305" t="str">
        <f>_xlfn.IFNA(IF(ISNA(VLOOKUP($A35,'申込一覧（男）'!$A$4:$S$53,4,FALSE)),VLOOKUP($A35,'申込一覧（女）'!$A$4:$T$53,4,FALSE),VLOOKUP($A35,'申込一覧（男）'!$A$4:$S$53,4,FALSE)),"")</f>
        <v/>
      </c>
      <c r="D35" s="306" t="s">
        <v>357</v>
      </c>
      <c r="E35" s="50" t="str">
        <f>_xlfn.IFNA(IF(ISNA(VLOOKUP($A35,'申込一覧（男）'!$A$4:$S$53,5,FALSE)),VLOOKUP($A35,'申込一覧（女）'!$A$4:$T$53,5,FALSE),VLOOKUP($A35,'申込一覧（男）'!$A$4:$S$53,5,FALSE)),"")</f>
        <v/>
      </c>
      <c r="F35" s="50" t="str">
        <f>_xlfn.IFNA(IF(ISNA(VLOOKUP($A35,'申込一覧（男）'!$A$4:$S$53,7,FALSE)),VLOOKUP($A35,'申込一覧（女）'!$A$4:$T$53,7,FALSE),VLOOKUP($A35,'申込一覧（男）'!$A$4:$S$53,7,FALSE)),"")</f>
        <v/>
      </c>
      <c r="G35" s="62" t="str">
        <f>_xlfn.IFNA(IF(ISNA(VLOOKUP($A35,'申込一覧（男）'!$A$4:$S$53,3,FALSE)),VLOOKUP($A35,'申込一覧（女）'!$A$4:$T$53,3,FALSE),VLOOKUP($A35,'申込一覧（男）'!$A$4:$S$53,3,FALSE)),"")</f>
        <v/>
      </c>
      <c r="H35" s="51" t="str">
        <f>_xlfn.IFNA(IF(ISNA(VLOOKUP($A35,'申込一覧（男）'!$A$4:$S$53,8,FALSE)),VLOOKUP($A35,'申込一覧（女）'!$A$4:$T$53,8,FALSE),VLOOKUP($A35,'申込一覧（男）'!$A$4:$S$53,8,FALSE)),"")</f>
        <v/>
      </c>
      <c r="I35" s="50" t="str">
        <f>_xlfn.IFNA(IF(ISNA(VLOOKUP($A35,'申込一覧（男）'!$A$4:$S$53,10,FALSE)),VLOOKUP($A35,'申込一覧（女）'!$A$4:$T$53,10,FALSE),VLOOKUP($A35,'申込一覧（男）'!$A$4:$S$53,10,FALSE)),"")</f>
        <v/>
      </c>
      <c r="J35" s="50" t="str">
        <f>_xlfn.IFNA(IF(ISNA(VLOOKUP($A35,'申込一覧（男）'!$A$4:$S$53,12,FALSE)),VLOOKUP($A35,'申込一覧（女）'!$A$4:$T$53,12,FALSE),VLOOKUP($A35,'申込一覧（男）'!$A$4:$S$53,12,FALSE)),"")</f>
        <v/>
      </c>
      <c r="K35" s="50" t="str">
        <f>_xlfn.IFNA(IF(ISNA(VLOOKUP($A35,'申込一覧（男）'!$A$4:$S$53,14,FALSE)),VLOOKUP($A35,'申込一覧（女）'!$A$4:$T$53,14,FALSE),VLOOKUP($A35,'申込一覧（男）'!$A$4:$S$53,14,FALSE)),"")</f>
        <v/>
      </c>
      <c r="L35" s="52" t="str">
        <f>_xlfn.IFNA(IF(ISNA(VLOOKUP($A35,'申込一覧（男）'!$A$4:$S$53,15,FALSE)),"",VLOOKUP($A35,'申込一覧（男）'!$A$4:$S$53,15,FALSE)),"")</f>
        <v/>
      </c>
      <c r="M35" s="52" t="str">
        <f>_xlfn.IFNA(IF(ISNA(VLOOKUP($A35,'申込一覧（男）'!$A$4:$S$53,16,FALSE)),VLOOKUP($A35,'申込一覧（女）'!$A$4:$T$53,16,FALSE),VLOOKUP($A35,'申込一覧（男）'!$A$4:$S$53,16,FALSE)),"")</f>
        <v/>
      </c>
      <c r="N35" s="52" t="str">
        <f>_xlfn.IFNA(IF(ISNA(VLOOKUP($A35,'申込一覧（男）'!$A$4:$S$53,18,FALSE)),VLOOKUP($A35,'申込一覧（女）'!$A$4:$T$53,18,FALSE),VLOOKUP($A35,'申込一覧（男）'!$A$4:$S$53,18,FALSE)),"")</f>
        <v/>
      </c>
      <c r="O35" s="50" t="str">
        <f>_xlfn.IFNA(IF(ISNA(VLOOKUP($A35,'申込一覧（男）'!$A$4:$S$53,9,FALSE)),VLOOKUP($A35,'申込一覧（女）'!$A$4:$T$53,9,FALSE),VLOOKUP($A35,'申込一覧（男）'!$A$4:$S$53,9,FALSE)),"")</f>
        <v/>
      </c>
      <c r="P35" s="304"/>
      <c r="Q35" s="304"/>
      <c r="R35" s="12"/>
      <c r="T35" s="37">
        <v>133001</v>
      </c>
      <c r="U35" s="37" t="s">
        <v>102</v>
      </c>
      <c r="V35" s="37" t="s">
        <v>103</v>
      </c>
      <c r="W35" s="37" t="s">
        <v>104</v>
      </c>
      <c r="X35" s="38">
        <v>8</v>
      </c>
      <c r="Y35" s="40" t="s">
        <v>101</v>
      </c>
      <c r="Z35" s="40"/>
      <c r="AA35" s="40"/>
      <c r="AB35" s="40"/>
      <c r="AC35" s="40"/>
      <c r="AD35" s="40"/>
      <c r="AE35" s="40"/>
    </row>
    <row r="36" spans="1:31" ht="20.25" customHeight="1">
      <c r="A36" s="48">
        <v>20</v>
      </c>
      <c r="B36" s="49" t="str">
        <f>_xlfn.IFNA(IF(ISNA(VLOOKUP($A36,'申込一覧（男）'!$A$4:$T$53,2,FALSE)),VLOOKUP($A36,'申込一覧（女）'!$A$4:$T$53,2,FALSE),VLOOKUP($A36,'申込一覧（男）'!$A$4:$T$53,2,FALSE)),"")</f>
        <v/>
      </c>
      <c r="C36" s="305" t="str">
        <f>_xlfn.IFNA(IF(ISNA(VLOOKUP($A36,'申込一覧（男）'!$A$4:$S$53,4,FALSE)),VLOOKUP($A36,'申込一覧（女）'!$A$4:$T$53,4,FALSE),VLOOKUP($A36,'申込一覧（男）'!$A$4:$S$53,4,FALSE)),"")</f>
        <v/>
      </c>
      <c r="D36" s="306" t="s">
        <v>357</v>
      </c>
      <c r="E36" s="50" t="str">
        <f>_xlfn.IFNA(IF(ISNA(VLOOKUP($A36,'申込一覧（男）'!$A$4:$S$53,5,FALSE)),VLOOKUP($A36,'申込一覧（女）'!$A$4:$T$53,5,FALSE),VLOOKUP($A36,'申込一覧（男）'!$A$4:$S$53,5,FALSE)),"")</f>
        <v/>
      </c>
      <c r="F36" s="50" t="str">
        <f>_xlfn.IFNA(IF(ISNA(VLOOKUP($A36,'申込一覧（男）'!$A$4:$S$53,7,FALSE)),VLOOKUP($A36,'申込一覧（女）'!$A$4:$T$53,7,FALSE),VLOOKUP($A36,'申込一覧（男）'!$A$4:$S$53,7,FALSE)),"")</f>
        <v/>
      </c>
      <c r="G36" s="62" t="str">
        <f>_xlfn.IFNA(IF(ISNA(VLOOKUP($A36,'申込一覧（男）'!$A$4:$S$53,3,FALSE)),VLOOKUP($A36,'申込一覧（女）'!$A$4:$T$53,3,FALSE),VLOOKUP($A36,'申込一覧（男）'!$A$4:$S$53,3,FALSE)),"")</f>
        <v/>
      </c>
      <c r="H36" s="51" t="str">
        <f>_xlfn.IFNA(IF(ISNA(VLOOKUP($A36,'申込一覧（男）'!$A$4:$S$53,8,FALSE)),VLOOKUP($A36,'申込一覧（女）'!$A$4:$T$53,8,FALSE),VLOOKUP($A36,'申込一覧（男）'!$A$4:$S$53,8,FALSE)),"")</f>
        <v/>
      </c>
      <c r="I36" s="50" t="str">
        <f>_xlfn.IFNA(IF(ISNA(VLOOKUP($A36,'申込一覧（男）'!$A$4:$S$53,10,FALSE)),VLOOKUP($A36,'申込一覧（女）'!$A$4:$T$53,10,FALSE),VLOOKUP($A36,'申込一覧（男）'!$A$4:$S$53,10,FALSE)),"")</f>
        <v/>
      </c>
      <c r="J36" s="50" t="str">
        <f>_xlfn.IFNA(IF(ISNA(VLOOKUP($A36,'申込一覧（男）'!$A$4:$S$53,12,FALSE)),VLOOKUP($A36,'申込一覧（女）'!$A$4:$T$53,12,FALSE),VLOOKUP($A36,'申込一覧（男）'!$A$4:$S$53,12,FALSE)),"")</f>
        <v/>
      </c>
      <c r="K36" s="50" t="str">
        <f>_xlfn.IFNA(IF(ISNA(VLOOKUP($A36,'申込一覧（男）'!$A$4:$S$53,14,FALSE)),VLOOKUP($A36,'申込一覧（女）'!$A$4:$T$53,14,FALSE),VLOOKUP($A36,'申込一覧（男）'!$A$4:$S$53,14,FALSE)),"")</f>
        <v/>
      </c>
      <c r="L36" s="52" t="str">
        <f>_xlfn.IFNA(IF(ISNA(VLOOKUP($A36,'申込一覧（男）'!$A$4:$S$53,15,FALSE)),"",VLOOKUP($A36,'申込一覧（男）'!$A$4:$S$53,15,FALSE)),"")</f>
        <v/>
      </c>
      <c r="M36" s="52" t="str">
        <f>_xlfn.IFNA(IF(ISNA(VLOOKUP($A36,'申込一覧（男）'!$A$4:$S$53,16,FALSE)),VLOOKUP($A36,'申込一覧（女）'!$A$4:$T$53,16,FALSE),VLOOKUP($A36,'申込一覧（男）'!$A$4:$S$53,16,FALSE)),"")</f>
        <v/>
      </c>
      <c r="N36" s="52" t="str">
        <f>_xlfn.IFNA(IF(ISNA(VLOOKUP($A36,'申込一覧（男）'!$A$4:$S$53,18,FALSE)),VLOOKUP($A36,'申込一覧（女）'!$A$4:$T$53,18,FALSE),VLOOKUP($A36,'申込一覧（男）'!$A$4:$S$53,18,FALSE)),"")</f>
        <v/>
      </c>
      <c r="O36" s="50" t="str">
        <f>_xlfn.IFNA(IF(ISNA(VLOOKUP($A36,'申込一覧（男）'!$A$4:$S$53,9,FALSE)),VLOOKUP($A36,'申込一覧（女）'!$A$4:$T$53,9,FALSE),VLOOKUP($A36,'申込一覧（男）'!$A$4:$S$53,9,FALSE)),"")</f>
        <v/>
      </c>
      <c r="P36" s="304"/>
      <c r="Q36" s="304"/>
      <c r="R36" s="12"/>
      <c r="T36" s="37">
        <v>153001</v>
      </c>
      <c r="U36" s="37" t="s">
        <v>106</v>
      </c>
      <c r="V36" s="37" t="s">
        <v>107</v>
      </c>
      <c r="W36" s="37" t="s">
        <v>108</v>
      </c>
      <c r="X36" s="38">
        <v>44</v>
      </c>
      <c r="Y36" s="40" t="s">
        <v>105</v>
      </c>
      <c r="Z36" s="40"/>
      <c r="AA36" s="40"/>
      <c r="AB36" s="40"/>
      <c r="AC36" s="40"/>
      <c r="AD36" s="40"/>
      <c r="AE36" s="40"/>
    </row>
    <row r="37" spans="1:31" ht="20.25" customHeight="1">
      <c r="A37" s="48">
        <v>21</v>
      </c>
      <c r="B37" s="49" t="str">
        <f>_xlfn.IFNA(IF(ISNA(VLOOKUP($A37,'申込一覧（男）'!$A$4:$T$53,2,FALSE)),VLOOKUP($A37,'申込一覧（女）'!$A$4:$T$53,2,FALSE),VLOOKUP($A37,'申込一覧（男）'!$A$4:$T$53,2,FALSE)),"")</f>
        <v/>
      </c>
      <c r="C37" s="305" t="str">
        <f>_xlfn.IFNA(IF(ISNA(VLOOKUP($A37,'申込一覧（男）'!$A$4:$S$53,4,FALSE)),VLOOKUP($A37,'申込一覧（女）'!$A$4:$T$53,4,FALSE),VLOOKUP($A37,'申込一覧（男）'!$A$4:$S$53,4,FALSE)),"")</f>
        <v/>
      </c>
      <c r="D37" s="306" t="s">
        <v>357</v>
      </c>
      <c r="E37" s="50" t="str">
        <f>_xlfn.IFNA(IF(ISNA(VLOOKUP($A37,'申込一覧（男）'!$A$4:$S$53,5,FALSE)),VLOOKUP($A37,'申込一覧（女）'!$A$4:$T$53,5,FALSE),VLOOKUP($A37,'申込一覧（男）'!$A$4:$S$53,5,FALSE)),"")</f>
        <v/>
      </c>
      <c r="F37" s="50" t="str">
        <f>_xlfn.IFNA(IF(ISNA(VLOOKUP($A37,'申込一覧（男）'!$A$4:$S$53,7,FALSE)),VLOOKUP($A37,'申込一覧（女）'!$A$4:$T$53,7,FALSE),VLOOKUP($A37,'申込一覧（男）'!$A$4:$S$53,7,FALSE)),"")</f>
        <v/>
      </c>
      <c r="G37" s="62" t="str">
        <f>_xlfn.IFNA(IF(ISNA(VLOOKUP($A37,'申込一覧（男）'!$A$4:$S$53,3,FALSE)),VLOOKUP($A37,'申込一覧（女）'!$A$4:$T$53,3,FALSE),VLOOKUP($A37,'申込一覧（男）'!$A$4:$S$53,3,FALSE)),"")</f>
        <v/>
      </c>
      <c r="H37" s="51" t="str">
        <f>_xlfn.IFNA(IF(ISNA(VLOOKUP($A37,'申込一覧（男）'!$A$4:$S$53,8,FALSE)),VLOOKUP($A37,'申込一覧（女）'!$A$4:$T$53,8,FALSE),VLOOKUP($A37,'申込一覧（男）'!$A$4:$S$53,8,FALSE)),"")</f>
        <v/>
      </c>
      <c r="I37" s="50" t="str">
        <f>_xlfn.IFNA(IF(ISNA(VLOOKUP($A37,'申込一覧（男）'!$A$4:$S$53,10,FALSE)),VLOOKUP($A37,'申込一覧（女）'!$A$4:$T$53,10,FALSE),VLOOKUP($A37,'申込一覧（男）'!$A$4:$S$53,10,FALSE)),"")</f>
        <v/>
      </c>
      <c r="J37" s="50" t="str">
        <f>_xlfn.IFNA(IF(ISNA(VLOOKUP($A37,'申込一覧（男）'!$A$4:$S$53,12,FALSE)),VLOOKUP($A37,'申込一覧（女）'!$A$4:$T$53,12,FALSE),VLOOKUP($A37,'申込一覧（男）'!$A$4:$S$53,12,FALSE)),"")</f>
        <v/>
      </c>
      <c r="K37" s="50" t="str">
        <f>_xlfn.IFNA(IF(ISNA(VLOOKUP($A37,'申込一覧（男）'!$A$4:$S$53,14,FALSE)),VLOOKUP($A37,'申込一覧（女）'!$A$4:$T$53,14,FALSE),VLOOKUP($A37,'申込一覧（男）'!$A$4:$S$53,14,FALSE)),"")</f>
        <v/>
      </c>
      <c r="L37" s="52" t="str">
        <f>_xlfn.IFNA(IF(ISNA(VLOOKUP($A37,'申込一覧（男）'!$A$4:$S$53,15,FALSE)),"",VLOOKUP($A37,'申込一覧（男）'!$A$4:$S$53,15,FALSE)),"")</f>
        <v/>
      </c>
      <c r="M37" s="52" t="str">
        <f>_xlfn.IFNA(IF(ISNA(VLOOKUP($A37,'申込一覧（男）'!$A$4:$S$53,16,FALSE)),VLOOKUP($A37,'申込一覧（女）'!$A$4:$T$53,16,FALSE),VLOOKUP($A37,'申込一覧（男）'!$A$4:$S$53,16,FALSE)),"")</f>
        <v/>
      </c>
      <c r="N37" s="52" t="str">
        <f>_xlfn.IFNA(IF(ISNA(VLOOKUP($A37,'申込一覧（男）'!$A$4:$S$53,18,FALSE)),VLOOKUP($A37,'申込一覧（女）'!$A$4:$T$53,18,FALSE),VLOOKUP($A37,'申込一覧（男）'!$A$4:$S$53,18,FALSE)),"")</f>
        <v/>
      </c>
      <c r="O37" s="50" t="str">
        <f>_xlfn.IFNA(IF(ISNA(VLOOKUP($A37,'申込一覧（男）'!$A$4:$S$53,9,FALSE)),VLOOKUP($A37,'申込一覧（女）'!$A$4:$T$53,9,FALSE),VLOOKUP($A37,'申込一覧（男）'!$A$4:$S$53,9,FALSE)),"")</f>
        <v/>
      </c>
      <c r="P37" s="304"/>
      <c r="Q37" s="304"/>
      <c r="R37" s="12"/>
      <c r="T37" s="37">
        <v>203001</v>
      </c>
      <c r="U37" s="37" t="s">
        <v>110</v>
      </c>
      <c r="V37" s="37" t="s">
        <v>111</v>
      </c>
      <c r="W37" s="37" t="s">
        <v>112</v>
      </c>
      <c r="X37" s="38">
        <v>71</v>
      </c>
      <c r="Y37" s="12" t="s">
        <v>109</v>
      </c>
    </row>
    <row r="38" spans="1:31" ht="20.25" customHeight="1">
      <c r="A38" s="48">
        <v>22</v>
      </c>
      <c r="B38" s="49" t="str">
        <f>_xlfn.IFNA(IF(ISNA(VLOOKUP($A38,'申込一覧（男）'!$A$4:$T$53,2,FALSE)),VLOOKUP($A38,'申込一覧（女）'!$A$4:$T$53,2,FALSE),VLOOKUP($A38,'申込一覧（男）'!$A$4:$T$53,2,FALSE)),"")</f>
        <v/>
      </c>
      <c r="C38" s="305" t="str">
        <f>_xlfn.IFNA(IF(ISNA(VLOOKUP($A38,'申込一覧（男）'!$A$4:$S$53,4,FALSE)),VLOOKUP($A38,'申込一覧（女）'!$A$4:$T$53,4,FALSE),VLOOKUP($A38,'申込一覧（男）'!$A$4:$S$53,4,FALSE)),"")</f>
        <v/>
      </c>
      <c r="D38" s="306" t="s">
        <v>357</v>
      </c>
      <c r="E38" s="50" t="str">
        <f>_xlfn.IFNA(IF(ISNA(VLOOKUP($A38,'申込一覧（男）'!$A$4:$S$53,5,FALSE)),VLOOKUP($A38,'申込一覧（女）'!$A$4:$T$53,5,FALSE),VLOOKUP($A38,'申込一覧（男）'!$A$4:$S$53,5,FALSE)),"")</f>
        <v/>
      </c>
      <c r="F38" s="50" t="str">
        <f>_xlfn.IFNA(IF(ISNA(VLOOKUP($A38,'申込一覧（男）'!$A$4:$S$53,7,FALSE)),VLOOKUP($A38,'申込一覧（女）'!$A$4:$T$53,7,FALSE),VLOOKUP($A38,'申込一覧（男）'!$A$4:$S$53,7,FALSE)),"")</f>
        <v/>
      </c>
      <c r="G38" s="62" t="str">
        <f>_xlfn.IFNA(IF(ISNA(VLOOKUP($A38,'申込一覧（男）'!$A$4:$S$53,3,FALSE)),VLOOKUP($A38,'申込一覧（女）'!$A$4:$T$53,3,FALSE),VLOOKUP($A38,'申込一覧（男）'!$A$4:$S$53,3,FALSE)),"")</f>
        <v/>
      </c>
      <c r="H38" s="51" t="str">
        <f>_xlfn.IFNA(IF(ISNA(VLOOKUP($A38,'申込一覧（男）'!$A$4:$S$53,8,FALSE)),VLOOKUP($A38,'申込一覧（女）'!$A$4:$T$53,8,FALSE),VLOOKUP($A38,'申込一覧（男）'!$A$4:$S$53,8,FALSE)),"")</f>
        <v/>
      </c>
      <c r="I38" s="50" t="str">
        <f>_xlfn.IFNA(IF(ISNA(VLOOKUP($A38,'申込一覧（男）'!$A$4:$S$53,10,FALSE)),VLOOKUP($A38,'申込一覧（女）'!$A$4:$T$53,10,FALSE),VLOOKUP($A38,'申込一覧（男）'!$A$4:$S$53,10,FALSE)),"")</f>
        <v/>
      </c>
      <c r="J38" s="50" t="str">
        <f>_xlfn.IFNA(IF(ISNA(VLOOKUP($A38,'申込一覧（男）'!$A$4:$S$53,12,FALSE)),VLOOKUP($A38,'申込一覧（女）'!$A$4:$T$53,12,FALSE),VLOOKUP($A38,'申込一覧（男）'!$A$4:$S$53,12,FALSE)),"")</f>
        <v/>
      </c>
      <c r="K38" s="50" t="str">
        <f>_xlfn.IFNA(IF(ISNA(VLOOKUP($A38,'申込一覧（男）'!$A$4:$S$53,14,FALSE)),VLOOKUP($A38,'申込一覧（女）'!$A$4:$T$53,14,FALSE),VLOOKUP($A38,'申込一覧（男）'!$A$4:$S$53,14,FALSE)),"")</f>
        <v/>
      </c>
      <c r="L38" s="52" t="str">
        <f>_xlfn.IFNA(IF(ISNA(VLOOKUP($A38,'申込一覧（男）'!$A$4:$S$53,15,FALSE)),"",VLOOKUP($A38,'申込一覧（男）'!$A$4:$S$53,15,FALSE)),"")</f>
        <v/>
      </c>
      <c r="M38" s="52" t="str">
        <f>_xlfn.IFNA(IF(ISNA(VLOOKUP($A38,'申込一覧（男）'!$A$4:$S$53,16,FALSE)),VLOOKUP($A38,'申込一覧（女）'!$A$4:$T$53,16,FALSE),VLOOKUP($A38,'申込一覧（男）'!$A$4:$S$53,16,FALSE)),"")</f>
        <v/>
      </c>
      <c r="N38" s="52" t="str">
        <f>_xlfn.IFNA(IF(ISNA(VLOOKUP($A38,'申込一覧（男）'!$A$4:$S$53,18,FALSE)),VLOOKUP($A38,'申込一覧（女）'!$A$4:$T$53,18,FALSE),VLOOKUP($A38,'申込一覧（男）'!$A$4:$S$53,18,FALSE)),"")</f>
        <v/>
      </c>
      <c r="O38" s="50" t="str">
        <f>_xlfn.IFNA(IF(ISNA(VLOOKUP($A38,'申込一覧（男）'!$A$4:$S$53,9,FALSE)),VLOOKUP($A38,'申込一覧（女）'!$A$4:$T$53,9,FALSE),VLOOKUP($A38,'申込一覧（男）'!$A$4:$S$53,9,FALSE)),"")</f>
        <v/>
      </c>
      <c r="P38" s="304"/>
      <c r="Q38" s="304"/>
      <c r="R38" s="12"/>
      <c r="T38" s="37">
        <v>133101</v>
      </c>
      <c r="U38" s="37" t="s">
        <v>114</v>
      </c>
      <c r="V38" s="37" t="s">
        <v>115</v>
      </c>
      <c r="W38" s="37" t="s">
        <v>116</v>
      </c>
      <c r="X38" s="38">
        <v>601</v>
      </c>
      <c r="Y38" s="39" t="s">
        <v>113</v>
      </c>
      <c r="Z38" s="39"/>
      <c r="AA38" s="39"/>
      <c r="AB38" s="39"/>
      <c r="AC38" s="39"/>
      <c r="AD38" s="39"/>
      <c r="AE38" s="39"/>
    </row>
    <row r="39" spans="1:31" ht="20.25" customHeight="1">
      <c r="A39" s="48">
        <v>23</v>
      </c>
      <c r="B39" s="49" t="str">
        <f>_xlfn.IFNA(IF(ISNA(VLOOKUP($A39,'申込一覧（男）'!$A$4:$T$53,2,FALSE)),VLOOKUP($A39,'申込一覧（女）'!$A$4:$T$53,2,FALSE),VLOOKUP($A39,'申込一覧（男）'!$A$4:$T$53,2,FALSE)),"")</f>
        <v/>
      </c>
      <c r="C39" s="305" t="str">
        <f>_xlfn.IFNA(IF(ISNA(VLOOKUP($A39,'申込一覧（男）'!$A$4:$S$53,4,FALSE)),VLOOKUP($A39,'申込一覧（女）'!$A$4:$T$53,4,FALSE),VLOOKUP($A39,'申込一覧（男）'!$A$4:$S$53,4,FALSE)),"")</f>
        <v/>
      </c>
      <c r="D39" s="306" t="s">
        <v>357</v>
      </c>
      <c r="E39" s="50" t="str">
        <f>_xlfn.IFNA(IF(ISNA(VLOOKUP($A39,'申込一覧（男）'!$A$4:$S$53,5,FALSE)),VLOOKUP($A39,'申込一覧（女）'!$A$4:$T$53,5,FALSE),VLOOKUP($A39,'申込一覧（男）'!$A$4:$S$53,5,FALSE)),"")</f>
        <v/>
      </c>
      <c r="F39" s="50" t="str">
        <f>_xlfn.IFNA(IF(ISNA(VLOOKUP($A39,'申込一覧（男）'!$A$4:$S$53,7,FALSE)),VLOOKUP($A39,'申込一覧（女）'!$A$4:$T$53,7,FALSE),VLOOKUP($A39,'申込一覧（男）'!$A$4:$S$53,7,FALSE)),"")</f>
        <v/>
      </c>
      <c r="G39" s="62" t="str">
        <f>_xlfn.IFNA(IF(ISNA(VLOOKUP($A39,'申込一覧（男）'!$A$4:$S$53,3,FALSE)),VLOOKUP($A39,'申込一覧（女）'!$A$4:$T$53,3,FALSE),VLOOKUP($A39,'申込一覧（男）'!$A$4:$S$53,3,FALSE)),"")</f>
        <v/>
      </c>
      <c r="H39" s="51" t="str">
        <f>_xlfn.IFNA(IF(ISNA(VLOOKUP($A39,'申込一覧（男）'!$A$4:$S$53,8,FALSE)),VLOOKUP($A39,'申込一覧（女）'!$A$4:$T$53,8,FALSE),VLOOKUP($A39,'申込一覧（男）'!$A$4:$S$53,8,FALSE)),"")</f>
        <v/>
      </c>
      <c r="I39" s="50" t="str">
        <f>_xlfn.IFNA(IF(ISNA(VLOOKUP($A39,'申込一覧（男）'!$A$4:$S$53,10,FALSE)),VLOOKUP($A39,'申込一覧（女）'!$A$4:$T$53,10,FALSE),VLOOKUP($A39,'申込一覧（男）'!$A$4:$S$53,10,FALSE)),"")</f>
        <v/>
      </c>
      <c r="J39" s="50" t="str">
        <f>_xlfn.IFNA(IF(ISNA(VLOOKUP($A39,'申込一覧（男）'!$A$4:$S$53,12,FALSE)),VLOOKUP($A39,'申込一覧（女）'!$A$4:$T$53,12,FALSE),VLOOKUP($A39,'申込一覧（男）'!$A$4:$S$53,12,FALSE)),"")</f>
        <v/>
      </c>
      <c r="K39" s="50" t="str">
        <f>_xlfn.IFNA(IF(ISNA(VLOOKUP($A39,'申込一覧（男）'!$A$4:$S$53,14,FALSE)),VLOOKUP($A39,'申込一覧（女）'!$A$4:$T$53,14,FALSE),VLOOKUP($A39,'申込一覧（男）'!$A$4:$S$53,14,FALSE)),"")</f>
        <v/>
      </c>
      <c r="L39" s="52" t="str">
        <f>_xlfn.IFNA(IF(ISNA(VLOOKUP($A39,'申込一覧（男）'!$A$4:$S$53,15,FALSE)),"",VLOOKUP($A39,'申込一覧（男）'!$A$4:$S$53,15,FALSE)),"")</f>
        <v/>
      </c>
      <c r="M39" s="52" t="str">
        <f>_xlfn.IFNA(IF(ISNA(VLOOKUP($A39,'申込一覧（男）'!$A$4:$S$53,16,FALSE)),VLOOKUP($A39,'申込一覧（女）'!$A$4:$T$53,16,FALSE),VLOOKUP($A39,'申込一覧（男）'!$A$4:$S$53,16,FALSE)),"")</f>
        <v/>
      </c>
      <c r="N39" s="52" t="str">
        <f>_xlfn.IFNA(IF(ISNA(VLOOKUP($A39,'申込一覧（男）'!$A$4:$S$53,18,FALSE)),VLOOKUP($A39,'申込一覧（女）'!$A$4:$T$53,18,FALSE),VLOOKUP($A39,'申込一覧（男）'!$A$4:$S$53,18,FALSE)),"")</f>
        <v/>
      </c>
      <c r="O39" s="50" t="str">
        <f>_xlfn.IFNA(IF(ISNA(VLOOKUP($A39,'申込一覧（男）'!$A$4:$S$53,9,FALSE)),VLOOKUP($A39,'申込一覧（女）'!$A$4:$T$53,9,FALSE),VLOOKUP($A39,'申込一覧（男）'!$A$4:$S$53,9,FALSE)),"")</f>
        <v/>
      </c>
      <c r="P39" s="304"/>
      <c r="Q39" s="304"/>
      <c r="R39" s="12"/>
      <c r="T39" s="37">
        <v>133102</v>
      </c>
      <c r="U39" s="37" t="s">
        <v>118</v>
      </c>
      <c r="V39" s="37" t="s">
        <v>119</v>
      </c>
      <c r="W39" s="37" t="s">
        <v>120</v>
      </c>
      <c r="X39" s="38">
        <v>603</v>
      </c>
      <c r="Y39" s="39" t="s">
        <v>117</v>
      </c>
      <c r="Z39" s="39"/>
      <c r="AA39" s="39"/>
      <c r="AB39" s="39"/>
      <c r="AC39" s="39"/>
      <c r="AD39" s="39"/>
      <c r="AE39" s="39"/>
    </row>
    <row r="40" spans="1:31" ht="20.25" customHeight="1">
      <c r="A40" s="48">
        <v>24</v>
      </c>
      <c r="B40" s="49" t="str">
        <f>_xlfn.IFNA(IF(ISNA(VLOOKUP($A40,'申込一覧（男）'!$A$4:$T$53,2,FALSE)),VLOOKUP($A40,'申込一覧（女）'!$A$4:$T$53,2,FALSE),VLOOKUP($A40,'申込一覧（男）'!$A$4:$T$53,2,FALSE)),"")</f>
        <v/>
      </c>
      <c r="C40" s="305" t="str">
        <f>_xlfn.IFNA(IF(ISNA(VLOOKUP($A40,'申込一覧（男）'!$A$4:$S$53,4,FALSE)),VLOOKUP($A40,'申込一覧（女）'!$A$4:$T$53,4,FALSE),VLOOKUP($A40,'申込一覧（男）'!$A$4:$S$53,4,FALSE)),"")</f>
        <v/>
      </c>
      <c r="D40" s="306" t="s">
        <v>357</v>
      </c>
      <c r="E40" s="50" t="str">
        <f>_xlfn.IFNA(IF(ISNA(VLOOKUP($A40,'申込一覧（男）'!$A$4:$S$53,5,FALSE)),VLOOKUP($A40,'申込一覧（女）'!$A$4:$T$53,5,FALSE),VLOOKUP($A40,'申込一覧（男）'!$A$4:$S$53,5,FALSE)),"")</f>
        <v/>
      </c>
      <c r="F40" s="50" t="str">
        <f>_xlfn.IFNA(IF(ISNA(VLOOKUP($A40,'申込一覧（男）'!$A$4:$S$53,7,FALSE)),VLOOKUP($A40,'申込一覧（女）'!$A$4:$T$53,7,FALSE),VLOOKUP($A40,'申込一覧（男）'!$A$4:$S$53,7,FALSE)),"")</f>
        <v/>
      </c>
      <c r="G40" s="62" t="str">
        <f>_xlfn.IFNA(IF(ISNA(VLOOKUP($A40,'申込一覧（男）'!$A$4:$S$53,3,FALSE)),VLOOKUP($A40,'申込一覧（女）'!$A$4:$T$53,3,FALSE),VLOOKUP($A40,'申込一覧（男）'!$A$4:$S$53,3,FALSE)),"")</f>
        <v/>
      </c>
      <c r="H40" s="51" t="str">
        <f>_xlfn.IFNA(IF(ISNA(VLOOKUP($A40,'申込一覧（男）'!$A$4:$S$53,8,FALSE)),VLOOKUP($A40,'申込一覧（女）'!$A$4:$T$53,8,FALSE),VLOOKUP($A40,'申込一覧（男）'!$A$4:$S$53,8,FALSE)),"")</f>
        <v/>
      </c>
      <c r="I40" s="50" t="str">
        <f>_xlfn.IFNA(IF(ISNA(VLOOKUP($A40,'申込一覧（男）'!$A$4:$S$53,10,FALSE)),VLOOKUP($A40,'申込一覧（女）'!$A$4:$T$53,10,FALSE),VLOOKUP($A40,'申込一覧（男）'!$A$4:$S$53,10,FALSE)),"")</f>
        <v/>
      </c>
      <c r="J40" s="50" t="str">
        <f>_xlfn.IFNA(IF(ISNA(VLOOKUP($A40,'申込一覧（男）'!$A$4:$S$53,12,FALSE)),VLOOKUP($A40,'申込一覧（女）'!$A$4:$T$53,12,FALSE),VLOOKUP($A40,'申込一覧（男）'!$A$4:$S$53,12,FALSE)),"")</f>
        <v/>
      </c>
      <c r="K40" s="50" t="str">
        <f>_xlfn.IFNA(IF(ISNA(VLOOKUP($A40,'申込一覧（男）'!$A$4:$S$53,14,FALSE)),VLOOKUP($A40,'申込一覧（女）'!$A$4:$T$53,14,FALSE),VLOOKUP($A40,'申込一覧（男）'!$A$4:$S$53,14,FALSE)),"")</f>
        <v/>
      </c>
      <c r="L40" s="52" t="str">
        <f>_xlfn.IFNA(IF(ISNA(VLOOKUP($A40,'申込一覧（男）'!$A$4:$S$53,15,FALSE)),"",VLOOKUP($A40,'申込一覧（男）'!$A$4:$S$53,15,FALSE)),"")</f>
        <v/>
      </c>
      <c r="M40" s="52" t="str">
        <f>_xlfn.IFNA(IF(ISNA(VLOOKUP($A40,'申込一覧（男）'!$A$4:$S$53,16,FALSE)),VLOOKUP($A40,'申込一覧（女）'!$A$4:$T$53,16,FALSE),VLOOKUP($A40,'申込一覧（男）'!$A$4:$S$53,16,FALSE)),"")</f>
        <v/>
      </c>
      <c r="N40" s="52" t="str">
        <f>_xlfn.IFNA(IF(ISNA(VLOOKUP($A40,'申込一覧（男）'!$A$4:$S$53,18,FALSE)),VLOOKUP($A40,'申込一覧（女）'!$A$4:$T$53,18,FALSE),VLOOKUP($A40,'申込一覧（男）'!$A$4:$S$53,18,FALSE)),"")</f>
        <v/>
      </c>
      <c r="O40" s="50" t="str">
        <f>_xlfn.IFNA(IF(ISNA(VLOOKUP($A40,'申込一覧（男）'!$A$4:$S$53,9,FALSE)),VLOOKUP($A40,'申込一覧（女）'!$A$4:$T$53,9,FALSE),VLOOKUP($A40,'申込一覧（男）'!$A$4:$S$53,9,FALSE)),"")</f>
        <v/>
      </c>
      <c r="P40" s="304"/>
      <c r="Q40" s="304"/>
      <c r="R40" s="12"/>
      <c r="T40" s="37">
        <v>133501</v>
      </c>
      <c r="U40" s="37" t="s">
        <v>122</v>
      </c>
      <c r="V40" s="37" t="s">
        <v>123</v>
      </c>
      <c r="W40" s="37" t="s">
        <v>124</v>
      </c>
      <c r="X40" s="38">
        <v>601</v>
      </c>
      <c r="Y40" s="39" t="s">
        <v>121</v>
      </c>
      <c r="Z40" s="39"/>
      <c r="AA40" s="39"/>
      <c r="AB40" s="39"/>
      <c r="AC40" s="39"/>
      <c r="AD40" s="39"/>
      <c r="AE40" s="39"/>
    </row>
    <row r="41" spans="1:31" ht="20.25" customHeight="1">
      <c r="A41" s="48">
        <v>25</v>
      </c>
      <c r="B41" s="49" t="str">
        <f>_xlfn.IFNA(IF(ISNA(VLOOKUP($A41,'申込一覧（男）'!$A$4:$T$53,2,FALSE)),VLOOKUP($A41,'申込一覧（女）'!$A$4:$T$53,2,FALSE),VLOOKUP($A41,'申込一覧（男）'!$A$4:$T$53,2,FALSE)),"")</f>
        <v/>
      </c>
      <c r="C41" s="305" t="str">
        <f>_xlfn.IFNA(IF(ISNA(VLOOKUP($A41,'申込一覧（男）'!$A$4:$S$53,4,FALSE)),VLOOKUP($A41,'申込一覧（女）'!$A$4:$T$53,4,FALSE),VLOOKUP($A41,'申込一覧（男）'!$A$4:$S$53,4,FALSE)),"")</f>
        <v/>
      </c>
      <c r="D41" s="306" t="s">
        <v>357</v>
      </c>
      <c r="E41" s="50" t="str">
        <f>_xlfn.IFNA(IF(ISNA(VLOOKUP($A41,'申込一覧（男）'!$A$4:$S$53,5,FALSE)),VLOOKUP($A41,'申込一覧（女）'!$A$4:$T$53,5,FALSE),VLOOKUP($A41,'申込一覧（男）'!$A$4:$S$53,5,FALSE)),"")</f>
        <v/>
      </c>
      <c r="F41" s="50" t="str">
        <f>_xlfn.IFNA(IF(ISNA(VLOOKUP($A41,'申込一覧（男）'!$A$4:$S$53,7,FALSE)),VLOOKUP($A41,'申込一覧（女）'!$A$4:$T$53,7,FALSE),VLOOKUP($A41,'申込一覧（男）'!$A$4:$S$53,7,FALSE)),"")</f>
        <v/>
      </c>
      <c r="G41" s="62" t="str">
        <f>_xlfn.IFNA(IF(ISNA(VLOOKUP($A41,'申込一覧（男）'!$A$4:$S$53,3,FALSE)),VLOOKUP($A41,'申込一覧（女）'!$A$4:$T$53,3,FALSE),VLOOKUP($A41,'申込一覧（男）'!$A$4:$S$53,3,FALSE)),"")</f>
        <v/>
      </c>
      <c r="H41" s="51" t="str">
        <f>_xlfn.IFNA(IF(ISNA(VLOOKUP($A41,'申込一覧（男）'!$A$4:$S$53,8,FALSE)),VLOOKUP($A41,'申込一覧（女）'!$A$4:$T$53,8,FALSE),VLOOKUP($A41,'申込一覧（男）'!$A$4:$S$53,8,FALSE)),"")</f>
        <v/>
      </c>
      <c r="I41" s="50" t="str">
        <f>_xlfn.IFNA(IF(ISNA(VLOOKUP($A41,'申込一覧（男）'!$A$4:$S$53,10,FALSE)),VLOOKUP($A41,'申込一覧（女）'!$A$4:$T$53,10,FALSE),VLOOKUP($A41,'申込一覧（男）'!$A$4:$S$53,10,FALSE)),"")</f>
        <v/>
      </c>
      <c r="J41" s="50" t="str">
        <f>_xlfn.IFNA(IF(ISNA(VLOOKUP($A41,'申込一覧（男）'!$A$4:$S$53,12,FALSE)),VLOOKUP($A41,'申込一覧（女）'!$A$4:$T$53,12,FALSE),VLOOKUP($A41,'申込一覧（男）'!$A$4:$S$53,12,FALSE)),"")</f>
        <v/>
      </c>
      <c r="K41" s="50" t="str">
        <f>_xlfn.IFNA(IF(ISNA(VLOOKUP($A41,'申込一覧（男）'!$A$4:$S$53,14,FALSE)),VLOOKUP($A41,'申込一覧（女）'!$A$4:$T$53,14,FALSE),VLOOKUP($A41,'申込一覧（男）'!$A$4:$S$53,14,FALSE)),"")</f>
        <v/>
      </c>
      <c r="L41" s="52" t="str">
        <f>_xlfn.IFNA(IF(ISNA(VLOOKUP($A41,'申込一覧（男）'!$A$4:$S$53,15,FALSE)),"",VLOOKUP($A41,'申込一覧（男）'!$A$4:$S$53,15,FALSE)),"")</f>
        <v/>
      </c>
      <c r="M41" s="52" t="str">
        <f>_xlfn.IFNA(IF(ISNA(VLOOKUP($A41,'申込一覧（男）'!$A$4:$S$53,16,FALSE)),VLOOKUP($A41,'申込一覧（女）'!$A$4:$T$53,16,FALSE),VLOOKUP($A41,'申込一覧（男）'!$A$4:$S$53,16,FALSE)),"")</f>
        <v/>
      </c>
      <c r="N41" s="52" t="str">
        <f>_xlfn.IFNA(IF(ISNA(VLOOKUP($A41,'申込一覧（男）'!$A$4:$S$53,18,FALSE)),VLOOKUP($A41,'申込一覧（女）'!$A$4:$T$53,18,FALSE),VLOOKUP($A41,'申込一覧（男）'!$A$4:$S$53,18,FALSE)),"")</f>
        <v/>
      </c>
      <c r="O41" s="50" t="str">
        <f>_xlfn.IFNA(IF(ISNA(VLOOKUP($A41,'申込一覧（男）'!$A$4:$S$53,9,FALSE)),VLOOKUP($A41,'申込一覧（女）'!$A$4:$T$53,9,FALSE),VLOOKUP($A41,'申込一覧（男）'!$A$4:$S$53,9,FALSE)),"")</f>
        <v/>
      </c>
      <c r="P41" s="304"/>
      <c r="Q41" s="304"/>
      <c r="R41" s="12"/>
      <c r="T41" s="37">
        <v>163001</v>
      </c>
      <c r="U41" s="37" t="s">
        <v>339</v>
      </c>
      <c r="V41" s="37" t="s">
        <v>125</v>
      </c>
      <c r="W41" s="37" t="s">
        <v>126</v>
      </c>
      <c r="X41" s="36"/>
    </row>
    <row r="42" spans="1:31" ht="20.25" customHeight="1">
      <c r="A42" s="48">
        <v>26</v>
      </c>
      <c r="B42" s="49" t="str">
        <f>_xlfn.IFNA(IF(ISNA(VLOOKUP($A42,'申込一覧（男）'!$A$4:$T$53,2,FALSE)),VLOOKUP($A42,'申込一覧（女）'!$A$4:$T$53,2,FALSE),VLOOKUP($A42,'申込一覧（男）'!$A$4:$T$53,2,FALSE)),"")</f>
        <v/>
      </c>
      <c r="C42" s="305" t="str">
        <f>_xlfn.IFNA(IF(ISNA(VLOOKUP($A42,'申込一覧（男）'!$A$4:$S$53,4,FALSE)),VLOOKUP($A42,'申込一覧（女）'!$A$4:$T$53,4,FALSE),VLOOKUP($A42,'申込一覧（男）'!$A$4:$S$53,4,FALSE)),"")</f>
        <v/>
      </c>
      <c r="D42" s="306" t="s">
        <v>357</v>
      </c>
      <c r="E42" s="50" t="str">
        <f>_xlfn.IFNA(IF(ISNA(VLOOKUP($A42,'申込一覧（男）'!$A$4:$S$53,5,FALSE)),VLOOKUP($A42,'申込一覧（女）'!$A$4:$T$53,5,FALSE),VLOOKUP($A42,'申込一覧（男）'!$A$4:$S$53,5,FALSE)),"")</f>
        <v/>
      </c>
      <c r="F42" s="50" t="str">
        <f>_xlfn.IFNA(IF(ISNA(VLOOKUP($A42,'申込一覧（男）'!$A$4:$S$53,7,FALSE)),VLOOKUP($A42,'申込一覧（女）'!$A$4:$T$53,7,FALSE),VLOOKUP($A42,'申込一覧（男）'!$A$4:$S$53,7,FALSE)),"")</f>
        <v/>
      </c>
      <c r="G42" s="62" t="str">
        <f>_xlfn.IFNA(IF(ISNA(VLOOKUP($A42,'申込一覧（男）'!$A$4:$S$53,3,FALSE)),VLOOKUP($A42,'申込一覧（女）'!$A$4:$T$53,3,FALSE),VLOOKUP($A42,'申込一覧（男）'!$A$4:$S$53,3,FALSE)),"")</f>
        <v/>
      </c>
      <c r="H42" s="51" t="str">
        <f>_xlfn.IFNA(IF(ISNA(VLOOKUP($A42,'申込一覧（男）'!$A$4:$S$53,8,FALSE)),VLOOKUP($A42,'申込一覧（女）'!$A$4:$T$53,8,FALSE),VLOOKUP($A42,'申込一覧（男）'!$A$4:$S$53,8,FALSE)),"")</f>
        <v/>
      </c>
      <c r="I42" s="50" t="str">
        <f>_xlfn.IFNA(IF(ISNA(VLOOKUP($A42,'申込一覧（男）'!$A$4:$S$53,10,FALSE)),VLOOKUP($A42,'申込一覧（女）'!$A$4:$T$53,10,FALSE),VLOOKUP($A42,'申込一覧（男）'!$A$4:$S$53,10,FALSE)),"")</f>
        <v/>
      </c>
      <c r="J42" s="50" t="str">
        <f>_xlfn.IFNA(IF(ISNA(VLOOKUP($A42,'申込一覧（男）'!$A$4:$S$53,12,FALSE)),VLOOKUP($A42,'申込一覧（女）'!$A$4:$T$53,12,FALSE),VLOOKUP($A42,'申込一覧（男）'!$A$4:$S$53,12,FALSE)),"")</f>
        <v/>
      </c>
      <c r="K42" s="50" t="str">
        <f>_xlfn.IFNA(IF(ISNA(VLOOKUP($A42,'申込一覧（男）'!$A$4:$S$53,14,FALSE)),VLOOKUP($A42,'申込一覧（女）'!$A$4:$T$53,14,FALSE),VLOOKUP($A42,'申込一覧（男）'!$A$4:$S$53,14,FALSE)),"")</f>
        <v/>
      </c>
      <c r="L42" s="52" t="str">
        <f>_xlfn.IFNA(IF(ISNA(VLOOKUP($A42,'申込一覧（男）'!$A$4:$S$53,15,FALSE)),"",VLOOKUP($A42,'申込一覧（男）'!$A$4:$S$53,15,FALSE)),"")</f>
        <v/>
      </c>
      <c r="M42" s="52" t="str">
        <f>_xlfn.IFNA(IF(ISNA(VLOOKUP($A42,'申込一覧（男）'!$A$4:$S$53,16,FALSE)),VLOOKUP($A42,'申込一覧（女）'!$A$4:$T$53,16,FALSE),VLOOKUP($A42,'申込一覧（男）'!$A$4:$S$53,16,FALSE)),"")</f>
        <v/>
      </c>
      <c r="N42" s="52" t="str">
        <f>_xlfn.IFNA(IF(ISNA(VLOOKUP($A42,'申込一覧（男）'!$A$4:$S$53,18,FALSE)),VLOOKUP($A42,'申込一覧（女）'!$A$4:$T$53,18,FALSE),VLOOKUP($A42,'申込一覧（男）'!$A$4:$S$53,18,FALSE)),"")</f>
        <v/>
      </c>
      <c r="O42" s="50" t="str">
        <f>_xlfn.IFNA(IF(ISNA(VLOOKUP($A42,'申込一覧（男）'!$A$4:$S$53,9,FALSE)),VLOOKUP($A42,'申込一覧（女）'!$A$4:$T$53,9,FALSE),VLOOKUP($A42,'申込一覧（男）'!$A$4:$S$53,9,FALSE)),"")</f>
        <v/>
      </c>
      <c r="P42" s="304"/>
      <c r="Q42" s="304"/>
      <c r="R42" s="12"/>
      <c r="T42" s="37">
        <v>163002</v>
      </c>
      <c r="U42" s="37" t="s">
        <v>340</v>
      </c>
      <c r="V42" s="37" t="s">
        <v>127</v>
      </c>
      <c r="W42" s="37" t="s">
        <v>128</v>
      </c>
      <c r="X42" s="36"/>
    </row>
    <row r="43" spans="1:31" ht="20.25" customHeight="1">
      <c r="A43" s="48">
        <v>27</v>
      </c>
      <c r="B43" s="49" t="str">
        <f>_xlfn.IFNA(IF(ISNA(VLOOKUP($A43,'申込一覧（男）'!$A$4:$T$53,2,FALSE)),VLOOKUP($A43,'申込一覧（女）'!$A$4:$T$53,2,FALSE),VLOOKUP($A43,'申込一覧（男）'!$A$4:$T$53,2,FALSE)),"")</f>
        <v/>
      </c>
      <c r="C43" s="305" t="str">
        <f>_xlfn.IFNA(IF(ISNA(VLOOKUP($A43,'申込一覧（男）'!$A$4:$S$53,4,FALSE)),VLOOKUP($A43,'申込一覧（女）'!$A$4:$T$53,4,FALSE),VLOOKUP($A43,'申込一覧（男）'!$A$4:$S$53,4,FALSE)),"")</f>
        <v/>
      </c>
      <c r="D43" s="306" t="s">
        <v>357</v>
      </c>
      <c r="E43" s="50" t="str">
        <f>_xlfn.IFNA(IF(ISNA(VLOOKUP($A43,'申込一覧（男）'!$A$4:$S$53,5,FALSE)),VLOOKUP($A43,'申込一覧（女）'!$A$4:$T$53,5,FALSE),VLOOKUP($A43,'申込一覧（男）'!$A$4:$S$53,5,FALSE)),"")</f>
        <v/>
      </c>
      <c r="F43" s="50" t="str">
        <f>_xlfn.IFNA(IF(ISNA(VLOOKUP($A43,'申込一覧（男）'!$A$4:$S$53,7,FALSE)),VLOOKUP($A43,'申込一覧（女）'!$A$4:$T$53,7,FALSE),VLOOKUP($A43,'申込一覧（男）'!$A$4:$S$53,7,FALSE)),"")</f>
        <v/>
      </c>
      <c r="G43" s="62" t="str">
        <f>_xlfn.IFNA(IF(ISNA(VLOOKUP($A43,'申込一覧（男）'!$A$4:$S$53,3,FALSE)),VLOOKUP($A43,'申込一覧（女）'!$A$4:$T$53,3,FALSE),VLOOKUP($A43,'申込一覧（男）'!$A$4:$S$53,3,FALSE)),"")</f>
        <v/>
      </c>
      <c r="H43" s="51" t="str">
        <f>_xlfn.IFNA(IF(ISNA(VLOOKUP($A43,'申込一覧（男）'!$A$4:$S$53,8,FALSE)),VLOOKUP($A43,'申込一覧（女）'!$A$4:$T$53,8,FALSE),VLOOKUP($A43,'申込一覧（男）'!$A$4:$S$53,8,FALSE)),"")</f>
        <v/>
      </c>
      <c r="I43" s="50" t="str">
        <f>_xlfn.IFNA(IF(ISNA(VLOOKUP($A43,'申込一覧（男）'!$A$4:$S$53,10,FALSE)),VLOOKUP($A43,'申込一覧（女）'!$A$4:$T$53,10,FALSE),VLOOKUP($A43,'申込一覧（男）'!$A$4:$S$53,10,FALSE)),"")</f>
        <v/>
      </c>
      <c r="J43" s="50" t="str">
        <f>_xlfn.IFNA(IF(ISNA(VLOOKUP($A43,'申込一覧（男）'!$A$4:$S$53,12,FALSE)),VLOOKUP($A43,'申込一覧（女）'!$A$4:$T$53,12,FALSE),VLOOKUP($A43,'申込一覧（男）'!$A$4:$S$53,12,FALSE)),"")</f>
        <v/>
      </c>
      <c r="K43" s="50" t="str">
        <f>_xlfn.IFNA(IF(ISNA(VLOOKUP($A43,'申込一覧（男）'!$A$4:$S$53,14,FALSE)),VLOOKUP($A43,'申込一覧（女）'!$A$4:$T$53,14,FALSE),VLOOKUP($A43,'申込一覧（男）'!$A$4:$S$53,14,FALSE)),"")</f>
        <v/>
      </c>
      <c r="L43" s="52" t="str">
        <f>_xlfn.IFNA(IF(ISNA(VLOOKUP($A43,'申込一覧（男）'!$A$4:$S$53,15,FALSE)),"",VLOOKUP($A43,'申込一覧（男）'!$A$4:$S$53,15,FALSE)),"")</f>
        <v/>
      </c>
      <c r="M43" s="52" t="str">
        <f>_xlfn.IFNA(IF(ISNA(VLOOKUP($A43,'申込一覧（男）'!$A$4:$S$53,16,FALSE)),VLOOKUP($A43,'申込一覧（女）'!$A$4:$T$53,16,FALSE),VLOOKUP($A43,'申込一覧（男）'!$A$4:$S$53,16,FALSE)),"")</f>
        <v/>
      </c>
      <c r="N43" s="52" t="str">
        <f>_xlfn.IFNA(IF(ISNA(VLOOKUP($A43,'申込一覧（男）'!$A$4:$S$53,18,FALSE)),VLOOKUP($A43,'申込一覧（女）'!$A$4:$T$53,18,FALSE),VLOOKUP($A43,'申込一覧（男）'!$A$4:$S$53,18,FALSE)),"")</f>
        <v/>
      </c>
      <c r="O43" s="50" t="str">
        <f>_xlfn.IFNA(IF(ISNA(VLOOKUP($A43,'申込一覧（男）'!$A$4:$S$53,9,FALSE)),VLOOKUP($A43,'申込一覧（女）'!$A$4:$T$53,9,FALSE),VLOOKUP($A43,'申込一覧（男）'!$A$4:$S$53,9,FALSE)),"")</f>
        <v/>
      </c>
      <c r="P43" s="304"/>
      <c r="Q43" s="304"/>
      <c r="R43" s="12"/>
      <c r="T43" s="37">
        <v>173001</v>
      </c>
      <c r="U43" s="37" t="s">
        <v>129</v>
      </c>
      <c r="V43" s="37" t="s">
        <v>130</v>
      </c>
      <c r="W43" s="37" t="s">
        <v>131</v>
      </c>
      <c r="X43" s="36"/>
    </row>
    <row r="44" spans="1:31" ht="20.25" customHeight="1">
      <c r="A44" s="48">
        <v>28</v>
      </c>
      <c r="B44" s="49" t="str">
        <f>_xlfn.IFNA(IF(ISNA(VLOOKUP($A44,'申込一覧（男）'!$A$4:$T$53,2,FALSE)),VLOOKUP($A44,'申込一覧（女）'!$A$4:$T$53,2,FALSE),VLOOKUP($A44,'申込一覧（男）'!$A$4:$T$53,2,FALSE)),"")</f>
        <v/>
      </c>
      <c r="C44" s="305" t="str">
        <f>_xlfn.IFNA(IF(ISNA(VLOOKUP($A44,'申込一覧（男）'!$A$4:$S$53,4,FALSE)),VLOOKUP($A44,'申込一覧（女）'!$A$4:$T$53,4,FALSE),VLOOKUP($A44,'申込一覧（男）'!$A$4:$S$53,4,FALSE)),"")</f>
        <v/>
      </c>
      <c r="D44" s="306" t="s">
        <v>357</v>
      </c>
      <c r="E44" s="50" t="str">
        <f>_xlfn.IFNA(IF(ISNA(VLOOKUP($A44,'申込一覧（男）'!$A$4:$S$53,5,FALSE)),VLOOKUP($A44,'申込一覧（女）'!$A$4:$T$53,5,FALSE),VLOOKUP($A44,'申込一覧（男）'!$A$4:$S$53,5,FALSE)),"")</f>
        <v/>
      </c>
      <c r="F44" s="50" t="str">
        <f>_xlfn.IFNA(IF(ISNA(VLOOKUP($A44,'申込一覧（男）'!$A$4:$S$53,7,FALSE)),VLOOKUP($A44,'申込一覧（女）'!$A$4:$T$53,7,FALSE),VLOOKUP($A44,'申込一覧（男）'!$A$4:$S$53,7,FALSE)),"")</f>
        <v/>
      </c>
      <c r="G44" s="62" t="str">
        <f>_xlfn.IFNA(IF(ISNA(VLOOKUP($A44,'申込一覧（男）'!$A$4:$S$53,3,FALSE)),VLOOKUP($A44,'申込一覧（女）'!$A$4:$T$53,3,FALSE),VLOOKUP($A44,'申込一覧（男）'!$A$4:$S$53,3,FALSE)),"")</f>
        <v/>
      </c>
      <c r="H44" s="51" t="str">
        <f>_xlfn.IFNA(IF(ISNA(VLOOKUP($A44,'申込一覧（男）'!$A$4:$S$53,8,FALSE)),VLOOKUP($A44,'申込一覧（女）'!$A$4:$T$53,8,FALSE),VLOOKUP($A44,'申込一覧（男）'!$A$4:$S$53,8,FALSE)),"")</f>
        <v/>
      </c>
      <c r="I44" s="50" t="str">
        <f>_xlfn.IFNA(IF(ISNA(VLOOKUP($A44,'申込一覧（男）'!$A$4:$S$53,10,FALSE)),VLOOKUP($A44,'申込一覧（女）'!$A$4:$T$53,10,FALSE),VLOOKUP($A44,'申込一覧（男）'!$A$4:$S$53,10,FALSE)),"")</f>
        <v/>
      </c>
      <c r="J44" s="50" t="str">
        <f>_xlfn.IFNA(IF(ISNA(VLOOKUP($A44,'申込一覧（男）'!$A$4:$S$53,12,FALSE)),VLOOKUP($A44,'申込一覧（女）'!$A$4:$T$53,12,FALSE),VLOOKUP($A44,'申込一覧（男）'!$A$4:$S$53,12,FALSE)),"")</f>
        <v/>
      </c>
      <c r="K44" s="50" t="str">
        <f>_xlfn.IFNA(IF(ISNA(VLOOKUP($A44,'申込一覧（男）'!$A$4:$S$53,14,FALSE)),VLOOKUP($A44,'申込一覧（女）'!$A$4:$T$53,14,FALSE),VLOOKUP($A44,'申込一覧（男）'!$A$4:$S$53,14,FALSE)),"")</f>
        <v/>
      </c>
      <c r="L44" s="52" t="str">
        <f>_xlfn.IFNA(IF(ISNA(VLOOKUP($A44,'申込一覧（男）'!$A$4:$S$53,15,FALSE)),"",VLOOKUP($A44,'申込一覧（男）'!$A$4:$S$53,15,FALSE)),"")</f>
        <v/>
      </c>
      <c r="M44" s="52" t="str">
        <f>_xlfn.IFNA(IF(ISNA(VLOOKUP($A44,'申込一覧（男）'!$A$4:$S$53,16,FALSE)),VLOOKUP($A44,'申込一覧（女）'!$A$4:$T$53,16,FALSE),VLOOKUP($A44,'申込一覧（男）'!$A$4:$S$53,16,FALSE)),"")</f>
        <v/>
      </c>
      <c r="N44" s="52" t="str">
        <f>_xlfn.IFNA(IF(ISNA(VLOOKUP($A44,'申込一覧（男）'!$A$4:$S$53,18,FALSE)),VLOOKUP($A44,'申込一覧（女）'!$A$4:$T$53,18,FALSE),VLOOKUP($A44,'申込一覧（男）'!$A$4:$S$53,18,FALSE)),"")</f>
        <v/>
      </c>
      <c r="O44" s="50" t="str">
        <f>_xlfn.IFNA(IF(ISNA(VLOOKUP($A44,'申込一覧（男）'!$A$4:$S$53,9,FALSE)),VLOOKUP($A44,'申込一覧（女）'!$A$4:$T$53,9,FALSE),VLOOKUP($A44,'申込一覧（男）'!$A$4:$S$53,9,FALSE)),"")</f>
        <v/>
      </c>
      <c r="P44" s="304"/>
      <c r="Q44" s="304"/>
      <c r="R44" s="12"/>
      <c r="T44" s="37">
        <v>183001</v>
      </c>
      <c r="U44" s="37" t="s">
        <v>132</v>
      </c>
      <c r="V44" s="37" t="s">
        <v>133</v>
      </c>
      <c r="W44" s="37" t="s">
        <v>134</v>
      </c>
      <c r="X44" s="36"/>
    </row>
    <row r="45" spans="1:31" ht="20.25" customHeight="1">
      <c r="A45" s="48">
        <v>29</v>
      </c>
      <c r="B45" s="49" t="str">
        <f>_xlfn.IFNA(IF(ISNA(VLOOKUP($A45,'申込一覧（男）'!$A$4:$T$53,2,FALSE)),VLOOKUP($A45,'申込一覧（女）'!$A$4:$T$53,2,FALSE),VLOOKUP($A45,'申込一覧（男）'!$A$4:$T$53,2,FALSE)),"")</f>
        <v/>
      </c>
      <c r="C45" s="305" t="str">
        <f>_xlfn.IFNA(IF(ISNA(VLOOKUP($A45,'申込一覧（男）'!$A$4:$S$53,4,FALSE)),VLOOKUP($A45,'申込一覧（女）'!$A$4:$T$53,4,FALSE),VLOOKUP($A45,'申込一覧（男）'!$A$4:$S$53,4,FALSE)),"")</f>
        <v/>
      </c>
      <c r="D45" s="306" t="s">
        <v>357</v>
      </c>
      <c r="E45" s="50" t="str">
        <f>_xlfn.IFNA(IF(ISNA(VLOOKUP($A45,'申込一覧（男）'!$A$4:$S$53,5,FALSE)),VLOOKUP($A45,'申込一覧（女）'!$A$4:$T$53,5,FALSE),VLOOKUP($A45,'申込一覧（男）'!$A$4:$S$53,5,FALSE)),"")</f>
        <v/>
      </c>
      <c r="F45" s="50" t="str">
        <f>_xlfn.IFNA(IF(ISNA(VLOOKUP($A45,'申込一覧（男）'!$A$4:$S$53,7,FALSE)),VLOOKUP($A45,'申込一覧（女）'!$A$4:$T$53,7,FALSE),VLOOKUP($A45,'申込一覧（男）'!$A$4:$S$53,7,FALSE)),"")</f>
        <v/>
      </c>
      <c r="G45" s="62" t="str">
        <f>_xlfn.IFNA(IF(ISNA(VLOOKUP($A45,'申込一覧（男）'!$A$4:$S$53,3,FALSE)),VLOOKUP($A45,'申込一覧（女）'!$A$4:$T$53,3,FALSE),VLOOKUP($A45,'申込一覧（男）'!$A$4:$S$53,3,FALSE)),"")</f>
        <v/>
      </c>
      <c r="H45" s="51" t="str">
        <f>_xlfn.IFNA(IF(ISNA(VLOOKUP($A45,'申込一覧（男）'!$A$4:$S$53,8,FALSE)),VLOOKUP($A45,'申込一覧（女）'!$A$4:$T$53,8,FALSE),VLOOKUP($A45,'申込一覧（男）'!$A$4:$S$53,8,FALSE)),"")</f>
        <v/>
      </c>
      <c r="I45" s="50" t="str">
        <f>_xlfn.IFNA(IF(ISNA(VLOOKUP($A45,'申込一覧（男）'!$A$4:$S$53,10,FALSE)),VLOOKUP($A45,'申込一覧（女）'!$A$4:$T$53,10,FALSE),VLOOKUP($A45,'申込一覧（男）'!$A$4:$S$53,10,FALSE)),"")</f>
        <v/>
      </c>
      <c r="J45" s="50" t="str">
        <f>_xlfn.IFNA(IF(ISNA(VLOOKUP($A45,'申込一覧（男）'!$A$4:$S$53,12,FALSE)),VLOOKUP($A45,'申込一覧（女）'!$A$4:$T$53,12,FALSE),VLOOKUP($A45,'申込一覧（男）'!$A$4:$S$53,12,FALSE)),"")</f>
        <v/>
      </c>
      <c r="K45" s="50" t="str">
        <f>_xlfn.IFNA(IF(ISNA(VLOOKUP($A45,'申込一覧（男）'!$A$4:$S$53,14,FALSE)),VLOOKUP($A45,'申込一覧（女）'!$A$4:$T$53,14,FALSE),VLOOKUP($A45,'申込一覧（男）'!$A$4:$S$53,14,FALSE)),"")</f>
        <v/>
      </c>
      <c r="L45" s="52" t="str">
        <f>_xlfn.IFNA(IF(ISNA(VLOOKUP($A45,'申込一覧（男）'!$A$4:$S$53,15,FALSE)),"",VLOOKUP($A45,'申込一覧（男）'!$A$4:$S$53,15,FALSE)),"")</f>
        <v/>
      </c>
      <c r="M45" s="52" t="str">
        <f>_xlfn.IFNA(IF(ISNA(VLOOKUP($A45,'申込一覧（男）'!$A$4:$S$53,16,FALSE)),VLOOKUP($A45,'申込一覧（女）'!$A$4:$T$53,16,FALSE),VLOOKUP($A45,'申込一覧（男）'!$A$4:$S$53,16,FALSE)),"")</f>
        <v/>
      </c>
      <c r="N45" s="52" t="str">
        <f>_xlfn.IFNA(IF(ISNA(VLOOKUP($A45,'申込一覧（男）'!$A$4:$S$53,18,FALSE)),VLOOKUP($A45,'申込一覧（女）'!$A$4:$T$53,18,FALSE),VLOOKUP($A45,'申込一覧（男）'!$A$4:$S$53,18,FALSE)),"")</f>
        <v/>
      </c>
      <c r="O45" s="50" t="str">
        <f>_xlfn.IFNA(IF(ISNA(VLOOKUP($A45,'申込一覧（男）'!$A$4:$S$53,9,FALSE)),VLOOKUP($A45,'申込一覧（女）'!$A$4:$T$53,9,FALSE),VLOOKUP($A45,'申込一覧（男）'!$A$4:$S$53,9,FALSE)),"")</f>
        <v/>
      </c>
      <c r="P45" s="304"/>
      <c r="Q45" s="304"/>
      <c r="R45" s="12"/>
      <c r="T45" s="37">
        <v>213001</v>
      </c>
      <c r="U45" s="37" t="s">
        <v>135</v>
      </c>
      <c r="V45" s="37" t="s">
        <v>136</v>
      </c>
      <c r="W45" s="37" t="s">
        <v>137</v>
      </c>
      <c r="X45" s="36"/>
    </row>
    <row r="46" spans="1:31" ht="20.25" customHeight="1">
      <c r="A46" s="48">
        <v>30</v>
      </c>
      <c r="B46" s="49" t="str">
        <f>_xlfn.IFNA(IF(ISNA(VLOOKUP($A46,'申込一覧（男）'!$A$4:$T$53,2,FALSE)),VLOOKUP($A46,'申込一覧（女）'!$A$4:$T$53,2,FALSE),VLOOKUP($A46,'申込一覧（男）'!$A$4:$T$53,2,FALSE)),"")</f>
        <v/>
      </c>
      <c r="C46" s="305" t="str">
        <f>_xlfn.IFNA(IF(ISNA(VLOOKUP($A46,'申込一覧（男）'!$A$4:$S$53,4,FALSE)),VLOOKUP($A46,'申込一覧（女）'!$A$4:$T$53,4,FALSE),VLOOKUP($A46,'申込一覧（男）'!$A$4:$S$53,4,FALSE)),"")</f>
        <v/>
      </c>
      <c r="D46" s="306" t="s">
        <v>357</v>
      </c>
      <c r="E46" s="50" t="str">
        <f>_xlfn.IFNA(IF(ISNA(VLOOKUP($A46,'申込一覧（男）'!$A$4:$S$53,5,FALSE)),VLOOKUP($A46,'申込一覧（女）'!$A$4:$T$53,5,FALSE),VLOOKUP($A46,'申込一覧（男）'!$A$4:$S$53,5,FALSE)),"")</f>
        <v/>
      </c>
      <c r="F46" s="50" t="str">
        <f>_xlfn.IFNA(IF(ISNA(VLOOKUP($A46,'申込一覧（男）'!$A$4:$S$53,7,FALSE)),VLOOKUP($A46,'申込一覧（女）'!$A$4:$T$53,7,FALSE),VLOOKUP($A46,'申込一覧（男）'!$A$4:$S$53,7,FALSE)),"")</f>
        <v/>
      </c>
      <c r="G46" s="62" t="str">
        <f>_xlfn.IFNA(IF(ISNA(VLOOKUP($A46,'申込一覧（男）'!$A$4:$S$53,3,FALSE)),VLOOKUP($A46,'申込一覧（女）'!$A$4:$T$53,3,FALSE),VLOOKUP($A46,'申込一覧（男）'!$A$4:$S$53,3,FALSE)),"")</f>
        <v/>
      </c>
      <c r="H46" s="51" t="str">
        <f>_xlfn.IFNA(IF(ISNA(VLOOKUP($A46,'申込一覧（男）'!$A$4:$S$53,8,FALSE)),VLOOKUP($A46,'申込一覧（女）'!$A$4:$T$53,8,FALSE),VLOOKUP($A46,'申込一覧（男）'!$A$4:$S$53,8,FALSE)),"")</f>
        <v/>
      </c>
      <c r="I46" s="50" t="str">
        <f>_xlfn.IFNA(IF(ISNA(VLOOKUP($A46,'申込一覧（男）'!$A$4:$S$53,10,FALSE)),VLOOKUP($A46,'申込一覧（女）'!$A$4:$T$53,10,FALSE),VLOOKUP($A46,'申込一覧（男）'!$A$4:$S$53,10,FALSE)),"")</f>
        <v/>
      </c>
      <c r="J46" s="50" t="str">
        <f>_xlfn.IFNA(IF(ISNA(VLOOKUP($A46,'申込一覧（男）'!$A$4:$S$53,12,FALSE)),VLOOKUP($A46,'申込一覧（女）'!$A$4:$T$53,12,FALSE),VLOOKUP($A46,'申込一覧（男）'!$A$4:$S$53,12,FALSE)),"")</f>
        <v/>
      </c>
      <c r="K46" s="50" t="str">
        <f>_xlfn.IFNA(IF(ISNA(VLOOKUP($A46,'申込一覧（男）'!$A$4:$S$53,14,FALSE)),VLOOKUP($A46,'申込一覧（女）'!$A$4:$T$53,14,FALSE),VLOOKUP($A46,'申込一覧（男）'!$A$4:$S$53,14,FALSE)),"")</f>
        <v/>
      </c>
      <c r="L46" s="52" t="str">
        <f>_xlfn.IFNA(IF(ISNA(VLOOKUP($A46,'申込一覧（男）'!$A$4:$S$53,15,FALSE)),"",VLOOKUP($A46,'申込一覧（男）'!$A$4:$S$53,15,FALSE)),"")</f>
        <v/>
      </c>
      <c r="M46" s="52" t="str">
        <f>_xlfn.IFNA(IF(ISNA(VLOOKUP($A46,'申込一覧（男）'!$A$4:$S$53,16,FALSE)),VLOOKUP($A46,'申込一覧（女）'!$A$4:$T$53,16,FALSE),VLOOKUP($A46,'申込一覧（男）'!$A$4:$S$53,16,FALSE)),"")</f>
        <v/>
      </c>
      <c r="N46" s="52" t="str">
        <f>_xlfn.IFNA(IF(ISNA(VLOOKUP($A46,'申込一覧（男）'!$A$4:$S$53,18,FALSE)),VLOOKUP($A46,'申込一覧（女）'!$A$4:$T$53,18,FALSE),VLOOKUP($A46,'申込一覧（男）'!$A$4:$S$53,18,FALSE)),"")</f>
        <v/>
      </c>
      <c r="O46" s="50" t="str">
        <f>_xlfn.IFNA(IF(ISNA(VLOOKUP($A46,'申込一覧（男）'!$A$4:$S$53,9,FALSE)),VLOOKUP($A46,'申込一覧（女）'!$A$4:$T$53,9,FALSE),VLOOKUP($A46,'申込一覧（男）'!$A$4:$S$53,9,FALSE)),"")</f>
        <v/>
      </c>
      <c r="P46" s="304"/>
      <c r="Q46" s="304"/>
      <c r="R46" s="12"/>
      <c r="T46" s="37">
        <v>223001</v>
      </c>
      <c r="U46" s="37" t="s">
        <v>138</v>
      </c>
      <c r="V46" s="37" t="s">
        <v>139</v>
      </c>
      <c r="W46" s="37" t="s">
        <v>140</v>
      </c>
      <c r="X46" s="36"/>
    </row>
    <row r="47" spans="1:31" ht="20.25" customHeight="1">
      <c r="A47" s="48">
        <v>31</v>
      </c>
      <c r="B47" s="49" t="str">
        <f>_xlfn.IFNA(IF(ISNA(VLOOKUP($A47,'申込一覧（男）'!$A$4:$T$53,2,FALSE)),VLOOKUP($A47,'申込一覧（女）'!$A$4:$T$53,2,FALSE),VLOOKUP($A47,'申込一覧（男）'!$A$4:$T$53,2,FALSE)),"")</f>
        <v/>
      </c>
      <c r="C47" s="305" t="str">
        <f>_xlfn.IFNA(IF(ISNA(VLOOKUP($A47,'申込一覧（男）'!$A$4:$S$53,4,FALSE)),VLOOKUP($A47,'申込一覧（女）'!$A$4:$T$53,4,FALSE),VLOOKUP($A47,'申込一覧（男）'!$A$4:$S$53,4,FALSE)),"")</f>
        <v/>
      </c>
      <c r="D47" s="306" t="s">
        <v>357</v>
      </c>
      <c r="E47" s="50" t="str">
        <f>_xlfn.IFNA(IF(ISNA(VLOOKUP($A47,'申込一覧（男）'!$A$4:$S$53,5,FALSE)),VLOOKUP($A47,'申込一覧（女）'!$A$4:$T$53,5,FALSE),VLOOKUP($A47,'申込一覧（男）'!$A$4:$S$53,5,FALSE)),"")</f>
        <v/>
      </c>
      <c r="F47" s="50" t="str">
        <f>_xlfn.IFNA(IF(ISNA(VLOOKUP($A47,'申込一覧（男）'!$A$4:$S$53,7,FALSE)),VLOOKUP($A47,'申込一覧（女）'!$A$4:$T$53,7,FALSE),VLOOKUP($A47,'申込一覧（男）'!$A$4:$S$53,7,FALSE)),"")</f>
        <v/>
      </c>
      <c r="G47" s="62" t="str">
        <f>_xlfn.IFNA(IF(ISNA(VLOOKUP($A47,'申込一覧（男）'!$A$4:$S$53,3,FALSE)),VLOOKUP($A47,'申込一覧（女）'!$A$4:$T$53,3,FALSE),VLOOKUP($A47,'申込一覧（男）'!$A$4:$S$53,3,FALSE)),"")</f>
        <v/>
      </c>
      <c r="H47" s="51" t="str">
        <f>_xlfn.IFNA(IF(ISNA(VLOOKUP($A47,'申込一覧（男）'!$A$4:$S$53,8,FALSE)),VLOOKUP($A47,'申込一覧（女）'!$A$4:$T$53,8,FALSE),VLOOKUP($A47,'申込一覧（男）'!$A$4:$S$53,8,FALSE)),"")</f>
        <v/>
      </c>
      <c r="I47" s="50" t="str">
        <f>_xlfn.IFNA(IF(ISNA(VLOOKUP($A47,'申込一覧（男）'!$A$4:$S$53,10,FALSE)),VLOOKUP($A47,'申込一覧（女）'!$A$4:$T$53,10,FALSE),VLOOKUP($A47,'申込一覧（男）'!$A$4:$S$53,10,FALSE)),"")</f>
        <v/>
      </c>
      <c r="J47" s="50" t="str">
        <f>_xlfn.IFNA(IF(ISNA(VLOOKUP($A47,'申込一覧（男）'!$A$4:$S$53,12,FALSE)),VLOOKUP($A47,'申込一覧（女）'!$A$4:$T$53,12,FALSE),VLOOKUP($A47,'申込一覧（男）'!$A$4:$S$53,12,FALSE)),"")</f>
        <v/>
      </c>
      <c r="K47" s="50" t="str">
        <f>_xlfn.IFNA(IF(ISNA(VLOOKUP($A47,'申込一覧（男）'!$A$4:$S$53,14,FALSE)),VLOOKUP($A47,'申込一覧（女）'!$A$4:$T$53,14,FALSE),VLOOKUP($A47,'申込一覧（男）'!$A$4:$S$53,14,FALSE)),"")</f>
        <v/>
      </c>
      <c r="L47" s="52" t="str">
        <f>_xlfn.IFNA(IF(ISNA(VLOOKUP($A47,'申込一覧（男）'!$A$4:$S$53,15,FALSE)),"",VLOOKUP($A47,'申込一覧（男）'!$A$4:$S$53,15,FALSE)),"")</f>
        <v/>
      </c>
      <c r="M47" s="52" t="str">
        <f>_xlfn.IFNA(IF(ISNA(VLOOKUP($A47,'申込一覧（男）'!$A$4:$S$53,16,FALSE)),VLOOKUP($A47,'申込一覧（女）'!$A$4:$T$53,16,FALSE),VLOOKUP($A47,'申込一覧（男）'!$A$4:$S$53,16,FALSE)),"")</f>
        <v/>
      </c>
      <c r="N47" s="52" t="str">
        <f>_xlfn.IFNA(IF(ISNA(VLOOKUP($A47,'申込一覧（男）'!$A$4:$S$53,18,FALSE)),VLOOKUP($A47,'申込一覧（女）'!$A$4:$T$53,18,FALSE),VLOOKUP($A47,'申込一覧（男）'!$A$4:$S$53,18,FALSE)),"")</f>
        <v/>
      </c>
      <c r="O47" s="50" t="str">
        <f>_xlfn.IFNA(IF(ISNA(VLOOKUP($A47,'申込一覧（男）'!$A$4:$S$53,9,FALSE)),VLOOKUP($A47,'申込一覧（女）'!$A$4:$T$53,9,FALSE),VLOOKUP($A47,'申込一覧（男）'!$A$4:$S$53,9,FALSE)),"")</f>
        <v/>
      </c>
      <c r="P47" s="304"/>
      <c r="Q47" s="304"/>
      <c r="R47" s="12"/>
      <c r="T47" s="37">
        <v>233001</v>
      </c>
      <c r="U47" s="37" t="s">
        <v>141</v>
      </c>
      <c r="V47" s="37" t="s">
        <v>142</v>
      </c>
      <c r="W47" s="37" t="s">
        <v>143</v>
      </c>
      <c r="X47" s="36"/>
    </row>
    <row r="48" spans="1:31" ht="20.25" customHeight="1">
      <c r="A48" s="48">
        <v>32</v>
      </c>
      <c r="B48" s="49" t="str">
        <f>_xlfn.IFNA(IF(ISNA(VLOOKUP($A48,'申込一覧（男）'!$A$4:$T$53,2,FALSE)),VLOOKUP($A48,'申込一覧（女）'!$A$4:$T$53,2,FALSE),VLOOKUP($A48,'申込一覧（男）'!$A$4:$T$53,2,FALSE)),"")</f>
        <v/>
      </c>
      <c r="C48" s="305" t="str">
        <f>_xlfn.IFNA(IF(ISNA(VLOOKUP($A48,'申込一覧（男）'!$A$4:$S$53,4,FALSE)),VLOOKUP($A48,'申込一覧（女）'!$A$4:$T$53,4,FALSE),VLOOKUP($A48,'申込一覧（男）'!$A$4:$S$53,4,FALSE)),"")</f>
        <v/>
      </c>
      <c r="D48" s="306" t="s">
        <v>357</v>
      </c>
      <c r="E48" s="50" t="str">
        <f>_xlfn.IFNA(IF(ISNA(VLOOKUP($A48,'申込一覧（男）'!$A$4:$S$53,5,FALSE)),VLOOKUP($A48,'申込一覧（女）'!$A$4:$T$53,5,FALSE),VLOOKUP($A48,'申込一覧（男）'!$A$4:$S$53,5,FALSE)),"")</f>
        <v/>
      </c>
      <c r="F48" s="50" t="str">
        <f>_xlfn.IFNA(IF(ISNA(VLOOKUP($A48,'申込一覧（男）'!$A$4:$S$53,7,FALSE)),VLOOKUP($A48,'申込一覧（女）'!$A$4:$T$53,7,FALSE),VLOOKUP($A48,'申込一覧（男）'!$A$4:$S$53,7,FALSE)),"")</f>
        <v/>
      </c>
      <c r="G48" s="62" t="str">
        <f>_xlfn.IFNA(IF(ISNA(VLOOKUP($A48,'申込一覧（男）'!$A$4:$S$53,3,FALSE)),VLOOKUP($A48,'申込一覧（女）'!$A$4:$T$53,3,FALSE),VLOOKUP($A48,'申込一覧（男）'!$A$4:$S$53,3,FALSE)),"")</f>
        <v/>
      </c>
      <c r="H48" s="51" t="str">
        <f>_xlfn.IFNA(IF(ISNA(VLOOKUP($A48,'申込一覧（男）'!$A$4:$S$53,8,FALSE)),VLOOKUP($A48,'申込一覧（女）'!$A$4:$T$53,8,FALSE),VLOOKUP($A48,'申込一覧（男）'!$A$4:$S$53,8,FALSE)),"")</f>
        <v/>
      </c>
      <c r="I48" s="50" t="str">
        <f>_xlfn.IFNA(IF(ISNA(VLOOKUP($A48,'申込一覧（男）'!$A$4:$S$53,10,FALSE)),VLOOKUP($A48,'申込一覧（女）'!$A$4:$T$53,10,FALSE),VLOOKUP($A48,'申込一覧（男）'!$A$4:$S$53,10,FALSE)),"")</f>
        <v/>
      </c>
      <c r="J48" s="50" t="str">
        <f>_xlfn.IFNA(IF(ISNA(VLOOKUP($A48,'申込一覧（男）'!$A$4:$S$53,12,FALSE)),VLOOKUP($A48,'申込一覧（女）'!$A$4:$T$53,12,FALSE),VLOOKUP($A48,'申込一覧（男）'!$A$4:$S$53,12,FALSE)),"")</f>
        <v/>
      </c>
      <c r="K48" s="50" t="str">
        <f>_xlfn.IFNA(IF(ISNA(VLOOKUP($A48,'申込一覧（男）'!$A$4:$S$53,14,FALSE)),VLOOKUP($A48,'申込一覧（女）'!$A$4:$T$53,14,FALSE),VLOOKUP($A48,'申込一覧（男）'!$A$4:$S$53,14,FALSE)),"")</f>
        <v/>
      </c>
      <c r="L48" s="52" t="str">
        <f>_xlfn.IFNA(IF(ISNA(VLOOKUP($A48,'申込一覧（男）'!$A$4:$S$53,15,FALSE)),"",VLOOKUP($A48,'申込一覧（男）'!$A$4:$S$53,15,FALSE)),"")</f>
        <v/>
      </c>
      <c r="M48" s="52" t="str">
        <f>_xlfn.IFNA(IF(ISNA(VLOOKUP($A48,'申込一覧（男）'!$A$4:$S$53,16,FALSE)),VLOOKUP($A48,'申込一覧（女）'!$A$4:$T$53,16,FALSE),VLOOKUP($A48,'申込一覧（男）'!$A$4:$S$53,16,FALSE)),"")</f>
        <v/>
      </c>
      <c r="N48" s="52" t="str">
        <f>_xlfn.IFNA(IF(ISNA(VLOOKUP($A48,'申込一覧（男）'!$A$4:$S$53,18,FALSE)),VLOOKUP($A48,'申込一覧（女）'!$A$4:$T$53,18,FALSE),VLOOKUP($A48,'申込一覧（男）'!$A$4:$S$53,18,FALSE)),"")</f>
        <v/>
      </c>
      <c r="O48" s="50" t="str">
        <f>_xlfn.IFNA(IF(ISNA(VLOOKUP($A48,'申込一覧（男）'!$A$4:$S$53,9,FALSE)),VLOOKUP($A48,'申込一覧（女）'!$A$4:$T$53,9,FALSE),VLOOKUP($A48,'申込一覧（男）'!$A$4:$S$53,9,FALSE)),"")</f>
        <v/>
      </c>
      <c r="P48" s="304"/>
      <c r="Q48" s="304"/>
      <c r="R48" s="12"/>
      <c r="T48" s="37">
        <v>243001</v>
      </c>
      <c r="U48" s="37" t="s">
        <v>144</v>
      </c>
      <c r="V48" s="37" t="s">
        <v>145</v>
      </c>
      <c r="W48" s="37" t="s">
        <v>146</v>
      </c>
      <c r="X48" s="36"/>
    </row>
    <row r="49" spans="1:24" ht="20.25" customHeight="1">
      <c r="A49" s="48">
        <v>33</v>
      </c>
      <c r="B49" s="49" t="str">
        <f>_xlfn.IFNA(IF(ISNA(VLOOKUP($A49,'申込一覧（男）'!$A$4:$T$53,2,FALSE)),VLOOKUP($A49,'申込一覧（女）'!$A$4:$T$53,2,FALSE),VLOOKUP($A49,'申込一覧（男）'!$A$4:$T$53,2,FALSE)),"")</f>
        <v/>
      </c>
      <c r="C49" s="305" t="str">
        <f>_xlfn.IFNA(IF(ISNA(VLOOKUP($A49,'申込一覧（男）'!$A$4:$S$53,4,FALSE)),VLOOKUP($A49,'申込一覧（女）'!$A$4:$T$53,4,FALSE),VLOOKUP($A49,'申込一覧（男）'!$A$4:$S$53,4,FALSE)),"")</f>
        <v/>
      </c>
      <c r="D49" s="306" t="s">
        <v>357</v>
      </c>
      <c r="E49" s="50" t="str">
        <f>_xlfn.IFNA(IF(ISNA(VLOOKUP($A49,'申込一覧（男）'!$A$4:$S$53,5,FALSE)),VLOOKUP($A49,'申込一覧（女）'!$A$4:$T$53,5,FALSE),VLOOKUP($A49,'申込一覧（男）'!$A$4:$S$53,5,FALSE)),"")</f>
        <v/>
      </c>
      <c r="F49" s="50" t="str">
        <f>_xlfn.IFNA(IF(ISNA(VLOOKUP($A49,'申込一覧（男）'!$A$4:$S$53,7,FALSE)),VLOOKUP($A49,'申込一覧（女）'!$A$4:$T$53,7,FALSE),VLOOKUP($A49,'申込一覧（男）'!$A$4:$S$53,7,FALSE)),"")</f>
        <v/>
      </c>
      <c r="G49" s="62" t="str">
        <f>_xlfn.IFNA(IF(ISNA(VLOOKUP($A49,'申込一覧（男）'!$A$4:$S$53,3,FALSE)),VLOOKUP($A49,'申込一覧（女）'!$A$4:$T$53,3,FALSE),VLOOKUP($A49,'申込一覧（男）'!$A$4:$S$53,3,FALSE)),"")</f>
        <v/>
      </c>
      <c r="H49" s="51" t="str">
        <f>_xlfn.IFNA(IF(ISNA(VLOOKUP($A49,'申込一覧（男）'!$A$4:$S$53,8,FALSE)),VLOOKUP($A49,'申込一覧（女）'!$A$4:$T$53,8,FALSE),VLOOKUP($A49,'申込一覧（男）'!$A$4:$S$53,8,FALSE)),"")</f>
        <v/>
      </c>
      <c r="I49" s="50" t="str">
        <f>_xlfn.IFNA(IF(ISNA(VLOOKUP($A49,'申込一覧（男）'!$A$4:$S$53,10,FALSE)),VLOOKUP($A49,'申込一覧（女）'!$A$4:$T$53,10,FALSE),VLOOKUP($A49,'申込一覧（男）'!$A$4:$S$53,10,FALSE)),"")</f>
        <v/>
      </c>
      <c r="J49" s="50" t="str">
        <f>_xlfn.IFNA(IF(ISNA(VLOOKUP($A49,'申込一覧（男）'!$A$4:$S$53,12,FALSE)),VLOOKUP($A49,'申込一覧（女）'!$A$4:$T$53,12,FALSE),VLOOKUP($A49,'申込一覧（男）'!$A$4:$S$53,12,FALSE)),"")</f>
        <v/>
      </c>
      <c r="K49" s="50" t="str">
        <f>_xlfn.IFNA(IF(ISNA(VLOOKUP($A49,'申込一覧（男）'!$A$4:$S$53,14,FALSE)),VLOOKUP($A49,'申込一覧（女）'!$A$4:$T$53,14,FALSE),VLOOKUP($A49,'申込一覧（男）'!$A$4:$S$53,14,FALSE)),"")</f>
        <v/>
      </c>
      <c r="L49" s="52" t="str">
        <f>_xlfn.IFNA(IF(ISNA(VLOOKUP($A49,'申込一覧（男）'!$A$4:$S$53,15,FALSE)),"",VLOOKUP($A49,'申込一覧（男）'!$A$4:$S$53,15,FALSE)),"")</f>
        <v/>
      </c>
      <c r="M49" s="52" t="str">
        <f>_xlfn.IFNA(IF(ISNA(VLOOKUP($A49,'申込一覧（男）'!$A$4:$S$53,16,FALSE)),VLOOKUP($A49,'申込一覧（女）'!$A$4:$T$53,16,FALSE),VLOOKUP($A49,'申込一覧（男）'!$A$4:$S$53,16,FALSE)),"")</f>
        <v/>
      </c>
      <c r="N49" s="52" t="str">
        <f>_xlfn.IFNA(IF(ISNA(VLOOKUP($A49,'申込一覧（男）'!$A$4:$S$53,18,FALSE)),VLOOKUP($A49,'申込一覧（女）'!$A$4:$T$53,18,FALSE),VLOOKUP($A49,'申込一覧（男）'!$A$4:$S$53,18,FALSE)),"")</f>
        <v/>
      </c>
      <c r="O49" s="50" t="str">
        <f>_xlfn.IFNA(IF(ISNA(VLOOKUP($A49,'申込一覧（男）'!$A$4:$S$53,9,FALSE)),VLOOKUP($A49,'申込一覧（女）'!$A$4:$T$53,9,FALSE),VLOOKUP($A49,'申込一覧（男）'!$A$4:$S$53,9,FALSE)),"")</f>
        <v/>
      </c>
      <c r="P49" s="304"/>
      <c r="Q49" s="304"/>
      <c r="R49" s="12"/>
      <c r="T49" s="37">
        <v>243002</v>
      </c>
      <c r="U49" s="37" t="s">
        <v>147</v>
      </c>
      <c r="V49" s="37" t="s">
        <v>148</v>
      </c>
      <c r="W49" s="37" t="s">
        <v>149</v>
      </c>
      <c r="X49" s="36"/>
    </row>
    <row r="50" spans="1:24" ht="20.25" customHeight="1">
      <c r="A50" s="48">
        <v>34</v>
      </c>
      <c r="B50" s="49" t="str">
        <f>_xlfn.IFNA(IF(ISNA(VLOOKUP($A50,'申込一覧（男）'!$A$4:$T$53,2,FALSE)),VLOOKUP($A50,'申込一覧（女）'!$A$4:$T$53,2,FALSE),VLOOKUP($A50,'申込一覧（男）'!$A$4:$T$53,2,FALSE)),"")</f>
        <v/>
      </c>
      <c r="C50" s="305" t="str">
        <f>_xlfn.IFNA(IF(ISNA(VLOOKUP($A50,'申込一覧（男）'!$A$4:$S$53,4,FALSE)),VLOOKUP($A50,'申込一覧（女）'!$A$4:$T$53,4,FALSE),VLOOKUP($A50,'申込一覧（男）'!$A$4:$S$53,4,FALSE)),"")</f>
        <v/>
      </c>
      <c r="D50" s="306" t="s">
        <v>357</v>
      </c>
      <c r="E50" s="50" t="str">
        <f>_xlfn.IFNA(IF(ISNA(VLOOKUP($A50,'申込一覧（男）'!$A$4:$S$53,5,FALSE)),VLOOKUP($A50,'申込一覧（女）'!$A$4:$T$53,5,FALSE),VLOOKUP($A50,'申込一覧（男）'!$A$4:$S$53,5,FALSE)),"")</f>
        <v/>
      </c>
      <c r="F50" s="50" t="str">
        <f>_xlfn.IFNA(IF(ISNA(VLOOKUP($A50,'申込一覧（男）'!$A$4:$S$53,7,FALSE)),VLOOKUP($A50,'申込一覧（女）'!$A$4:$T$53,7,FALSE),VLOOKUP($A50,'申込一覧（男）'!$A$4:$S$53,7,FALSE)),"")</f>
        <v/>
      </c>
      <c r="G50" s="62" t="str">
        <f>_xlfn.IFNA(IF(ISNA(VLOOKUP($A50,'申込一覧（男）'!$A$4:$S$53,3,FALSE)),VLOOKUP($A50,'申込一覧（女）'!$A$4:$T$53,3,FALSE),VLOOKUP($A50,'申込一覧（男）'!$A$4:$S$53,3,FALSE)),"")</f>
        <v/>
      </c>
      <c r="H50" s="51" t="str">
        <f>_xlfn.IFNA(IF(ISNA(VLOOKUP($A50,'申込一覧（男）'!$A$4:$S$53,8,FALSE)),VLOOKUP($A50,'申込一覧（女）'!$A$4:$T$53,8,FALSE),VLOOKUP($A50,'申込一覧（男）'!$A$4:$S$53,8,FALSE)),"")</f>
        <v/>
      </c>
      <c r="I50" s="50" t="str">
        <f>_xlfn.IFNA(IF(ISNA(VLOOKUP($A50,'申込一覧（男）'!$A$4:$S$53,10,FALSE)),VLOOKUP($A50,'申込一覧（女）'!$A$4:$T$53,10,FALSE),VLOOKUP($A50,'申込一覧（男）'!$A$4:$S$53,10,FALSE)),"")</f>
        <v/>
      </c>
      <c r="J50" s="50" t="str">
        <f>_xlfn.IFNA(IF(ISNA(VLOOKUP($A50,'申込一覧（男）'!$A$4:$S$53,12,FALSE)),VLOOKUP($A50,'申込一覧（女）'!$A$4:$T$53,12,FALSE),VLOOKUP($A50,'申込一覧（男）'!$A$4:$S$53,12,FALSE)),"")</f>
        <v/>
      </c>
      <c r="K50" s="50" t="str">
        <f>_xlfn.IFNA(IF(ISNA(VLOOKUP($A50,'申込一覧（男）'!$A$4:$S$53,14,FALSE)),VLOOKUP($A50,'申込一覧（女）'!$A$4:$T$53,14,FALSE),VLOOKUP($A50,'申込一覧（男）'!$A$4:$S$53,14,FALSE)),"")</f>
        <v/>
      </c>
      <c r="L50" s="52" t="str">
        <f>_xlfn.IFNA(IF(ISNA(VLOOKUP($A50,'申込一覧（男）'!$A$4:$S$53,15,FALSE)),"",VLOOKUP($A50,'申込一覧（男）'!$A$4:$S$53,15,FALSE)),"")</f>
        <v/>
      </c>
      <c r="M50" s="52" t="str">
        <f>_xlfn.IFNA(IF(ISNA(VLOOKUP($A50,'申込一覧（男）'!$A$4:$S$53,16,FALSE)),VLOOKUP($A50,'申込一覧（女）'!$A$4:$T$53,16,FALSE),VLOOKUP($A50,'申込一覧（男）'!$A$4:$S$53,16,FALSE)),"")</f>
        <v/>
      </c>
      <c r="N50" s="52" t="str">
        <f>_xlfn.IFNA(IF(ISNA(VLOOKUP($A50,'申込一覧（男）'!$A$4:$S$53,18,FALSE)),VLOOKUP($A50,'申込一覧（女）'!$A$4:$T$53,18,FALSE),VLOOKUP($A50,'申込一覧（男）'!$A$4:$S$53,18,FALSE)),"")</f>
        <v/>
      </c>
      <c r="O50" s="50" t="str">
        <f>_xlfn.IFNA(IF(ISNA(VLOOKUP($A50,'申込一覧（男）'!$A$4:$S$53,9,FALSE)),VLOOKUP($A50,'申込一覧（女）'!$A$4:$T$53,9,FALSE),VLOOKUP($A50,'申込一覧（男）'!$A$4:$S$53,9,FALSE)),"")</f>
        <v/>
      </c>
      <c r="P50" s="304"/>
      <c r="Q50" s="304"/>
      <c r="R50" s="12"/>
      <c r="T50" s="37">
        <v>173501</v>
      </c>
      <c r="U50" s="37" t="s">
        <v>150</v>
      </c>
      <c r="V50" s="37" t="s">
        <v>151</v>
      </c>
      <c r="W50" s="37" t="s">
        <v>152</v>
      </c>
      <c r="X50" s="36"/>
    </row>
    <row r="51" spans="1:24" ht="20.25" customHeight="1">
      <c r="A51" s="48">
        <v>35</v>
      </c>
      <c r="B51" s="49" t="str">
        <f>_xlfn.IFNA(IF(ISNA(VLOOKUP($A51,'申込一覧（男）'!$A$4:$T$53,2,FALSE)),VLOOKUP($A51,'申込一覧（女）'!$A$4:$T$53,2,FALSE),VLOOKUP($A51,'申込一覧（男）'!$A$4:$T$53,2,FALSE)),"")</f>
        <v/>
      </c>
      <c r="C51" s="305" t="str">
        <f>_xlfn.IFNA(IF(ISNA(VLOOKUP($A51,'申込一覧（男）'!$A$4:$S$53,4,FALSE)),VLOOKUP($A51,'申込一覧（女）'!$A$4:$T$53,4,FALSE),VLOOKUP($A51,'申込一覧（男）'!$A$4:$S$53,4,FALSE)),"")</f>
        <v/>
      </c>
      <c r="D51" s="306" t="s">
        <v>357</v>
      </c>
      <c r="E51" s="50" t="str">
        <f>_xlfn.IFNA(IF(ISNA(VLOOKUP($A51,'申込一覧（男）'!$A$4:$S$53,5,FALSE)),VLOOKUP($A51,'申込一覧（女）'!$A$4:$T$53,5,FALSE),VLOOKUP($A51,'申込一覧（男）'!$A$4:$S$53,5,FALSE)),"")</f>
        <v/>
      </c>
      <c r="F51" s="50" t="str">
        <f>_xlfn.IFNA(IF(ISNA(VLOOKUP($A51,'申込一覧（男）'!$A$4:$S$53,7,FALSE)),VLOOKUP($A51,'申込一覧（女）'!$A$4:$T$53,7,FALSE),VLOOKUP($A51,'申込一覧（男）'!$A$4:$S$53,7,FALSE)),"")</f>
        <v/>
      </c>
      <c r="G51" s="62" t="str">
        <f>_xlfn.IFNA(IF(ISNA(VLOOKUP($A51,'申込一覧（男）'!$A$4:$S$53,3,FALSE)),VLOOKUP($A51,'申込一覧（女）'!$A$4:$T$53,3,FALSE),VLOOKUP($A51,'申込一覧（男）'!$A$4:$S$53,3,FALSE)),"")</f>
        <v/>
      </c>
      <c r="H51" s="51" t="str">
        <f>_xlfn.IFNA(IF(ISNA(VLOOKUP($A51,'申込一覧（男）'!$A$4:$S$53,8,FALSE)),VLOOKUP($A51,'申込一覧（女）'!$A$4:$T$53,8,FALSE),VLOOKUP($A51,'申込一覧（男）'!$A$4:$S$53,8,FALSE)),"")</f>
        <v/>
      </c>
      <c r="I51" s="50" t="str">
        <f>_xlfn.IFNA(IF(ISNA(VLOOKUP($A51,'申込一覧（男）'!$A$4:$S$53,10,FALSE)),VLOOKUP($A51,'申込一覧（女）'!$A$4:$T$53,10,FALSE),VLOOKUP($A51,'申込一覧（男）'!$A$4:$S$53,10,FALSE)),"")</f>
        <v/>
      </c>
      <c r="J51" s="50" t="str">
        <f>_xlfn.IFNA(IF(ISNA(VLOOKUP($A51,'申込一覧（男）'!$A$4:$S$53,12,FALSE)),VLOOKUP($A51,'申込一覧（女）'!$A$4:$T$53,12,FALSE),VLOOKUP($A51,'申込一覧（男）'!$A$4:$S$53,12,FALSE)),"")</f>
        <v/>
      </c>
      <c r="K51" s="50" t="str">
        <f>_xlfn.IFNA(IF(ISNA(VLOOKUP($A51,'申込一覧（男）'!$A$4:$S$53,14,FALSE)),VLOOKUP($A51,'申込一覧（女）'!$A$4:$T$53,14,FALSE),VLOOKUP($A51,'申込一覧（男）'!$A$4:$S$53,14,FALSE)),"")</f>
        <v/>
      </c>
      <c r="L51" s="52" t="str">
        <f>_xlfn.IFNA(IF(ISNA(VLOOKUP($A51,'申込一覧（男）'!$A$4:$S$53,15,FALSE)),"",VLOOKUP($A51,'申込一覧（男）'!$A$4:$S$53,15,FALSE)),"")</f>
        <v/>
      </c>
      <c r="M51" s="52" t="str">
        <f>_xlfn.IFNA(IF(ISNA(VLOOKUP($A51,'申込一覧（男）'!$A$4:$S$53,16,FALSE)),VLOOKUP($A51,'申込一覧（女）'!$A$4:$T$53,16,FALSE),VLOOKUP($A51,'申込一覧（男）'!$A$4:$S$53,16,FALSE)),"")</f>
        <v/>
      </c>
      <c r="N51" s="52" t="str">
        <f>_xlfn.IFNA(IF(ISNA(VLOOKUP($A51,'申込一覧（男）'!$A$4:$S$53,18,FALSE)),VLOOKUP($A51,'申込一覧（女）'!$A$4:$T$53,18,FALSE),VLOOKUP($A51,'申込一覧（男）'!$A$4:$S$53,18,FALSE)),"")</f>
        <v/>
      </c>
      <c r="O51" s="50" t="str">
        <f>_xlfn.IFNA(IF(ISNA(VLOOKUP($A51,'申込一覧（男）'!$A$4:$S$53,9,FALSE)),VLOOKUP($A51,'申込一覧（女）'!$A$4:$T$53,9,FALSE),VLOOKUP($A51,'申込一覧（男）'!$A$4:$S$53,9,FALSE)),"")</f>
        <v/>
      </c>
      <c r="P51" s="304"/>
      <c r="Q51" s="304"/>
      <c r="R51" s="12"/>
      <c r="T51" s="37">
        <v>263001</v>
      </c>
      <c r="U51" s="37" t="s">
        <v>153</v>
      </c>
      <c r="V51" s="37" t="s">
        <v>154</v>
      </c>
      <c r="W51" s="37" t="s">
        <v>155</v>
      </c>
      <c r="X51" s="36"/>
    </row>
    <row r="52" spans="1:24" ht="20.25" customHeight="1">
      <c r="A52" s="48">
        <v>36</v>
      </c>
      <c r="B52" s="49" t="str">
        <f>_xlfn.IFNA(IF(ISNA(VLOOKUP($A52,'申込一覧（男）'!$A$4:$T$53,2,FALSE)),VLOOKUP($A52,'申込一覧（女）'!$A$4:$T$53,2,FALSE),VLOOKUP($A52,'申込一覧（男）'!$A$4:$T$53,2,FALSE)),"")</f>
        <v/>
      </c>
      <c r="C52" s="305" t="str">
        <f>_xlfn.IFNA(IF(ISNA(VLOOKUP($A52,'申込一覧（男）'!$A$4:$S$53,4,FALSE)),VLOOKUP($A52,'申込一覧（女）'!$A$4:$T$53,4,FALSE),VLOOKUP($A52,'申込一覧（男）'!$A$4:$S$53,4,FALSE)),"")</f>
        <v/>
      </c>
      <c r="D52" s="306" t="s">
        <v>357</v>
      </c>
      <c r="E52" s="50" t="str">
        <f>_xlfn.IFNA(IF(ISNA(VLOOKUP($A52,'申込一覧（男）'!$A$4:$S$53,5,FALSE)),VLOOKUP($A52,'申込一覧（女）'!$A$4:$T$53,5,FALSE),VLOOKUP($A52,'申込一覧（男）'!$A$4:$S$53,5,FALSE)),"")</f>
        <v/>
      </c>
      <c r="F52" s="50" t="str">
        <f>_xlfn.IFNA(IF(ISNA(VLOOKUP($A52,'申込一覧（男）'!$A$4:$S$53,7,FALSE)),VLOOKUP($A52,'申込一覧（女）'!$A$4:$T$53,7,FALSE),VLOOKUP($A52,'申込一覧（男）'!$A$4:$S$53,7,FALSE)),"")</f>
        <v/>
      </c>
      <c r="G52" s="62" t="str">
        <f>_xlfn.IFNA(IF(ISNA(VLOOKUP($A52,'申込一覧（男）'!$A$4:$S$53,3,FALSE)),VLOOKUP($A52,'申込一覧（女）'!$A$4:$T$53,3,FALSE),VLOOKUP($A52,'申込一覧（男）'!$A$4:$S$53,3,FALSE)),"")</f>
        <v/>
      </c>
      <c r="H52" s="51" t="str">
        <f>_xlfn.IFNA(IF(ISNA(VLOOKUP($A52,'申込一覧（男）'!$A$4:$S$53,8,FALSE)),VLOOKUP($A52,'申込一覧（女）'!$A$4:$T$53,8,FALSE),VLOOKUP($A52,'申込一覧（男）'!$A$4:$S$53,8,FALSE)),"")</f>
        <v/>
      </c>
      <c r="I52" s="50" t="str">
        <f>_xlfn.IFNA(IF(ISNA(VLOOKUP($A52,'申込一覧（男）'!$A$4:$S$53,10,FALSE)),VLOOKUP($A52,'申込一覧（女）'!$A$4:$T$53,10,FALSE),VLOOKUP($A52,'申込一覧（男）'!$A$4:$S$53,10,FALSE)),"")</f>
        <v/>
      </c>
      <c r="J52" s="50" t="str">
        <f>_xlfn.IFNA(IF(ISNA(VLOOKUP($A52,'申込一覧（男）'!$A$4:$S$53,12,FALSE)),VLOOKUP($A52,'申込一覧（女）'!$A$4:$T$53,12,FALSE),VLOOKUP($A52,'申込一覧（男）'!$A$4:$S$53,12,FALSE)),"")</f>
        <v/>
      </c>
      <c r="K52" s="50" t="str">
        <f>_xlfn.IFNA(IF(ISNA(VLOOKUP($A52,'申込一覧（男）'!$A$4:$S$53,14,FALSE)),VLOOKUP($A52,'申込一覧（女）'!$A$4:$T$53,14,FALSE),VLOOKUP($A52,'申込一覧（男）'!$A$4:$S$53,14,FALSE)),"")</f>
        <v/>
      </c>
      <c r="L52" s="52" t="str">
        <f>_xlfn.IFNA(IF(ISNA(VLOOKUP($A52,'申込一覧（男）'!$A$4:$S$53,15,FALSE)),"",VLOOKUP($A52,'申込一覧（男）'!$A$4:$S$53,15,FALSE)),"")</f>
        <v/>
      </c>
      <c r="M52" s="52" t="str">
        <f>_xlfn.IFNA(IF(ISNA(VLOOKUP($A52,'申込一覧（男）'!$A$4:$S$53,16,FALSE)),VLOOKUP($A52,'申込一覧（女）'!$A$4:$T$53,16,FALSE),VLOOKUP($A52,'申込一覧（男）'!$A$4:$S$53,16,FALSE)),"")</f>
        <v/>
      </c>
      <c r="N52" s="52" t="str">
        <f>_xlfn.IFNA(IF(ISNA(VLOOKUP($A52,'申込一覧（男）'!$A$4:$S$53,18,FALSE)),VLOOKUP($A52,'申込一覧（女）'!$A$4:$T$53,18,FALSE),VLOOKUP($A52,'申込一覧（男）'!$A$4:$S$53,18,FALSE)),"")</f>
        <v/>
      </c>
      <c r="O52" s="50" t="str">
        <f>_xlfn.IFNA(IF(ISNA(VLOOKUP($A52,'申込一覧（男）'!$A$4:$S$53,9,FALSE)),VLOOKUP($A52,'申込一覧（女）'!$A$4:$T$53,9,FALSE),VLOOKUP($A52,'申込一覧（男）'!$A$4:$S$53,9,FALSE)),"")</f>
        <v/>
      </c>
      <c r="P52" s="304"/>
      <c r="Q52" s="304"/>
      <c r="R52" s="12"/>
      <c r="T52" s="37">
        <v>283001</v>
      </c>
      <c r="U52" s="37" t="s">
        <v>156</v>
      </c>
      <c r="V52" s="37" t="s">
        <v>157</v>
      </c>
      <c r="W52" s="37" t="s">
        <v>158</v>
      </c>
      <c r="X52" s="36"/>
    </row>
    <row r="53" spans="1:24" ht="20.25" customHeight="1">
      <c r="A53" s="48">
        <v>37</v>
      </c>
      <c r="B53" s="49" t="str">
        <f>_xlfn.IFNA(IF(ISNA(VLOOKUP($A53,'申込一覧（男）'!$A$4:$T$53,2,FALSE)),VLOOKUP($A53,'申込一覧（女）'!$A$4:$T$53,2,FALSE),VLOOKUP($A53,'申込一覧（男）'!$A$4:$T$53,2,FALSE)),"")</f>
        <v/>
      </c>
      <c r="C53" s="305" t="str">
        <f>_xlfn.IFNA(IF(ISNA(VLOOKUP($A53,'申込一覧（男）'!$A$4:$S$53,4,FALSE)),VLOOKUP($A53,'申込一覧（女）'!$A$4:$T$53,4,FALSE),VLOOKUP($A53,'申込一覧（男）'!$A$4:$S$53,4,FALSE)),"")</f>
        <v/>
      </c>
      <c r="D53" s="306" t="s">
        <v>357</v>
      </c>
      <c r="E53" s="50" t="str">
        <f>_xlfn.IFNA(IF(ISNA(VLOOKUP($A53,'申込一覧（男）'!$A$4:$S$53,5,FALSE)),VLOOKUP($A53,'申込一覧（女）'!$A$4:$T$53,5,FALSE),VLOOKUP($A53,'申込一覧（男）'!$A$4:$S$53,5,FALSE)),"")</f>
        <v/>
      </c>
      <c r="F53" s="50" t="str">
        <f>_xlfn.IFNA(IF(ISNA(VLOOKUP($A53,'申込一覧（男）'!$A$4:$S$53,7,FALSE)),VLOOKUP($A53,'申込一覧（女）'!$A$4:$T$53,7,FALSE),VLOOKUP($A53,'申込一覧（男）'!$A$4:$S$53,7,FALSE)),"")</f>
        <v/>
      </c>
      <c r="G53" s="62" t="str">
        <f>_xlfn.IFNA(IF(ISNA(VLOOKUP($A53,'申込一覧（男）'!$A$4:$S$53,3,FALSE)),VLOOKUP($A53,'申込一覧（女）'!$A$4:$T$53,3,FALSE),VLOOKUP($A53,'申込一覧（男）'!$A$4:$S$53,3,FALSE)),"")</f>
        <v/>
      </c>
      <c r="H53" s="51" t="str">
        <f>_xlfn.IFNA(IF(ISNA(VLOOKUP($A53,'申込一覧（男）'!$A$4:$S$53,8,FALSE)),VLOOKUP($A53,'申込一覧（女）'!$A$4:$T$53,8,FALSE),VLOOKUP($A53,'申込一覧（男）'!$A$4:$S$53,8,FALSE)),"")</f>
        <v/>
      </c>
      <c r="I53" s="50" t="str">
        <f>_xlfn.IFNA(IF(ISNA(VLOOKUP($A53,'申込一覧（男）'!$A$4:$S$53,10,FALSE)),VLOOKUP($A53,'申込一覧（女）'!$A$4:$T$53,10,FALSE),VLOOKUP($A53,'申込一覧（男）'!$A$4:$S$53,10,FALSE)),"")</f>
        <v/>
      </c>
      <c r="J53" s="50" t="str">
        <f>_xlfn.IFNA(IF(ISNA(VLOOKUP($A53,'申込一覧（男）'!$A$4:$S$53,12,FALSE)),VLOOKUP($A53,'申込一覧（女）'!$A$4:$T$53,12,FALSE),VLOOKUP($A53,'申込一覧（男）'!$A$4:$S$53,12,FALSE)),"")</f>
        <v/>
      </c>
      <c r="K53" s="50" t="str">
        <f>_xlfn.IFNA(IF(ISNA(VLOOKUP($A53,'申込一覧（男）'!$A$4:$S$53,14,FALSE)),VLOOKUP($A53,'申込一覧（女）'!$A$4:$T$53,14,FALSE),VLOOKUP($A53,'申込一覧（男）'!$A$4:$S$53,14,FALSE)),"")</f>
        <v/>
      </c>
      <c r="L53" s="52" t="str">
        <f>_xlfn.IFNA(IF(ISNA(VLOOKUP($A53,'申込一覧（男）'!$A$4:$S$53,15,FALSE)),"",VLOOKUP($A53,'申込一覧（男）'!$A$4:$S$53,15,FALSE)),"")</f>
        <v/>
      </c>
      <c r="M53" s="52" t="str">
        <f>_xlfn.IFNA(IF(ISNA(VLOOKUP($A53,'申込一覧（男）'!$A$4:$S$53,16,FALSE)),VLOOKUP($A53,'申込一覧（女）'!$A$4:$T$53,16,FALSE),VLOOKUP($A53,'申込一覧（男）'!$A$4:$S$53,16,FALSE)),"")</f>
        <v/>
      </c>
      <c r="N53" s="52" t="str">
        <f>_xlfn.IFNA(IF(ISNA(VLOOKUP($A53,'申込一覧（男）'!$A$4:$S$53,18,FALSE)),VLOOKUP($A53,'申込一覧（女）'!$A$4:$T$53,18,FALSE),VLOOKUP($A53,'申込一覧（男）'!$A$4:$S$53,18,FALSE)),"")</f>
        <v/>
      </c>
      <c r="O53" s="50" t="str">
        <f>_xlfn.IFNA(IF(ISNA(VLOOKUP($A53,'申込一覧（男）'!$A$4:$S$53,9,FALSE)),VLOOKUP($A53,'申込一覧（女）'!$A$4:$T$53,9,FALSE),VLOOKUP($A53,'申込一覧（男）'!$A$4:$S$53,9,FALSE)),"")</f>
        <v/>
      </c>
      <c r="P53" s="304"/>
      <c r="Q53" s="304"/>
      <c r="R53" s="12"/>
      <c r="T53" s="37">
        <v>293001</v>
      </c>
      <c r="U53" s="37" t="s">
        <v>159</v>
      </c>
      <c r="V53" s="37" t="s">
        <v>160</v>
      </c>
      <c r="W53" s="37" t="s">
        <v>161</v>
      </c>
      <c r="X53" s="36"/>
    </row>
    <row r="54" spans="1:24" ht="20.25" customHeight="1">
      <c r="A54" s="48">
        <v>38</v>
      </c>
      <c r="B54" s="49" t="str">
        <f>_xlfn.IFNA(IF(ISNA(VLOOKUP($A54,'申込一覧（男）'!$A$4:$T$53,2,FALSE)),VLOOKUP($A54,'申込一覧（女）'!$A$4:$T$53,2,FALSE),VLOOKUP($A54,'申込一覧（男）'!$A$4:$T$53,2,FALSE)),"")</f>
        <v/>
      </c>
      <c r="C54" s="305" t="str">
        <f>_xlfn.IFNA(IF(ISNA(VLOOKUP($A54,'申込一覧（男）'!$A$4:$S$53,4,FALSE)),VLOOKUP($A54,'申込一覧（女）'!$A$4:$T$53,4,FALSE),VLOOKUP($A54,'申込一覧（男）'!$A$4:$S$53,4,FALSE)),"")</f>
        <v/>
      </c>
      <c r="D54" s="306" t="s">
        <v>357</v>
      </c>
      <c r="E54" s="50" t="str">
        <f>_xlfn.IFNA(IF(ISNA(VLOOKUP($A54,'申込一覧（男）'!$A$4:$S$53,5,FALSE)),VLOOKUP($A54,'申込一覧（女）'!$A$4:$T$53,5,FALSE),VLOOKUP($A54,'申込一覧（男）'!$A$4:$S$53,5,FALSE)),"")</f>
        <v/>
      </c>
      <c r="F54" s="50" t="str">
        <f>_xlfn.IFNA(IF(ISNA(VLOOKUP($A54,'申込一覧（男）'!$A$4:$S$53,7,FALSE)),VLOOKUP($A54,'申込一覧（女）'!$A$4:$T$53,7,FALSE),VLOOKUP($A54,'申込一覧（男）'!$A$4:$S$53,7,FALSE)),"")</f>
        <v/>
      </c>
      <c r="G54" s="62" t="str">
        <f>_xlfn.IFNA(IF(ISNA(VLOOKUP($A54,'申込一覧（男）'!$A$4:$S$53,3,FALSE)),VLOOKUP($A54,'申込一覧（女）'!$A$4:$T$53,3,FALSE),VLOOKUP($A54,'申込一覧（男）'!$A$4:$S$53,3,FALSE)),"")</f>
        <v/>
      </c>
      <c r="H54" s="51" t="str">
        <f>_xlfn.IFNA(IF(ISNA(VLOOKUP($A54,'申込一覧（男）'!$A$4:$S$53,8,FALSE)),VLOOKUP($A54,'申込一覧（女）'!$A$4:$T$53,8,FALSE),VLOOKUP($A54,'申込一覧（男）'!$A$4:$S$53,8,FALSE)),"")</f>
        <v/>
      </c>
      <c r="I54" s="50" t="str">
        <f>_xlfn.IFNA(IF(ISNA(VLOOKUP($A54,'申込一覧（男）'!$A$4:$S$53,10,FALSE)),VLOOKUP($A54,'申込一覧（女）'!$A$4:$T$53,10,FALSE),VLOOKUP($A54,'申込一覧（男）'!$A$4:$S$53,10,FALSE)),"")</f>
        <v/>
      </c>
      <c r="J54" s="50" t="str">
        <f>_xlfn.IFNA(IF(ISNA(VLOOKUP($A54,'申込一覧（男）'!$A$4:$S$53,12,FALSE)),VLOOKUP($A54,'申込一覧（女）'!$A$4:$T$53,12,FALSE),VLOOKUP($A54,'申込一覧（男）'!$A$4:$S$53,12,FALSE)),"")</f>
        <v/>
      </c>
      <c r="K54" s="50" t="str">
        <f>_xlfn.IFNA(IF(ISNA(VLOOKUP($A54,'申込一覧（男）'!$A$4:$S$53,14,FALSE)),VLOOKUP($A54,'申込一覧（女）'!$A$4:$T$53,14,FALSE),VLOOKUP($A54,'申込一覧（男）'!$A$4:$S$53,14,FALSE)),"")</f>
        <v/>
      </c>
      <c r="L54" s="52" t="str">
        <f>_xlfn.IFNA(IF(ISNA(VLOOKUP($A54,'申込一覧（男）'!$A$4:$S$53,15,FALSE)),"",VLOOKUP($A54,'申込一覧（男）'!$A$4:$S$53,15,FALSE)),"")</f>
        <v/>
      </c>
      <c r="M54" s="52" t="str">
        <f>_xlfn.IFNA(IF(ISNA(VLOOKUP($A54,'申込一覧（男）'!$A$4:$S$53,16,FALSE)),VLOOKUP($A54,'申込一覧（女）'!$A$4:$T$53,16,FALSE),VLOOKUP($A54,'申込一覧（男）'!$A$4:$S$53,16,FALSE)),"")</f>
        <v/>
      </c>
      <c r="N54" s="52" t="str">
        <f>_xlfn.IFNA(IF(ISNA(VLOOKUP($A54,'申込一覧（男）'!$A$4:$S$53,18,FALSE)),VLOOKUP($A54,'申込一覧（女）'!$A$4:$T$53,18,FALSE),VLOOKUP($A54,'申込一覧（男）'!$A$4:$S$53,18,FALSE)),"")</f>
        <v/>
      </c>
      <c r="O54" s="50" t="str">
        <f>_xlfn.IFNA(IF(ISNA(VLOOKUP($A54,'申込一覧（男）'!$A$4:$S$53,9,FALSE)),VLOOKUP($A54,'申込一覧（女）'!$A$4:$T$53,9,FALSE),VLOOKUP($A54,'申込一覧（男）'!$A$4:$S$53,9,FALSE)),"")</f>
        <v/>
      </c>
      <c r="P54" s="304"/>
      <c r="Q54" s="304"/>
      <c r="R54" s="12"/>
      <c r="T54" s="37">
        <v>303001</v>
      </c>
      <c r="U54" s="37" t="s">
        <v>162</v>
      </c>
      <c r="V54" s="37" t="s">
        <v>163</v>
      </c>
      <c r="W54" s="37" t="s">
        <v>164</v>
      </c>
      <c r="X54" s="36"/>
    </row>
    <row r="55" spans="1:24" ht="20.25" customHeight="1">
      <c r="A55" s="48">
        <v>39</v>
      </c>
      <c r="B55" s="49" t="str">
        <f>_xlfn.IFNA(IF(ISNA(VLOOKUP($A55,'申込一覧（男）'!$A$4:$T$53,2,FALSE)),VLOOKUP($A55,'申込一覧（女）'!$A$4:$T$53,2,FALSE),VLOOKUP($A55,'申込一覧（男）'!$A$4:$T$53,2,FALSE)),"")</f>
        <v/>
      </c>
      <c r="C55" s="305" t="str">
        <f>_xlfn.IFNA(IF(ISNA(VLOOKUP($A55,'申込一覧（男）'!$A$4:$S$53,4,FALSE)),VLOOKUP($A55,'申込一覧（女）'!$A$4:$T$53,4,FALSE),VLOOKUP($A55,'申込一覧（男）'!$A$4:$S$53,4,FALSE)),"")</f>
        <v/>
      </c>
      <c r="D55" s="306" t="s">
        <v>357</v>
      </c>
      <c r="E55" s="50" t="str">
        <f>_xlfn.IFNA(IF(ISNA(VLOOKUP($A55,'申込一覧（男）'!$A$4:$S$53,5,FALSE)),VLOOKUP($A55,'申込一覧（女）'!$A$4:$T$53,5,FALSE),VLOOKUP($A55,'申込一覧（男）'!$A$4:$S$53,5,FALSE)),"")</f>
        <v/>
      </c>
      <c r="F55" s="50" t="str">
        <f>_xlfn.IFNA(IF(ISNA(VLOOKUP($A55,'申込一覧（男）'!$A$4:$S$53,7,FALSE)),VLOOKUP($A55,'申込一覧（女）'!$A$4:$T$53,7,FALSE),VLOOKUP($A55,'申込一覧（男）'!$A$4:$S$53,7,FALSE)),"")</f>
        <v/>
      </c>
      <c r="G55" s="62" t="str">
        <f>_xlfn.IFNA(IF(ISNA(VLOOKUP($A55,'申込一覧（男）'!$A$4:$S$53,3,FALSE)),VLOOKUP($A55,'申込一覧（女）'!$A$4:$T$53,3,FALSE),VLOOKUP($A55,'申込一覧（男）'!$A$4:$S$53,3,FALSE)),"")</f>
        <v/>
      </c>
      <c r="H55" s="51" t="str">
        <f>_xlfn.IFNA(IF(ISNA(VLOOKUP($A55,'申込一覧（男）'!$A$4:$S$53,8,FALSE)),VLOOKUP($A55,'申込一覧（女）'!$A$4:$T$53,8,FALSE),VLOOKUP($A55,'申込一覧（男）'!$A$4:$S$53,8,FALSE)),"")</f>
        <v/>
      </c>
      <c r="I55" s="50" t="str">
        <f>_xlfn.IFNA(IF(ISNA(VLOOKUP($A55,'申込一覧（男）'!$A$4:$S$53,10,FALSE)),VLOOKUP($A55,'申込一覧（女）'!$A$4:$T$53,10,FALSE),VLOOKUP($A55,'申込一覧（男）'!$A$4:$S$53,10,FALSE)),"")</f>
        <v/>
      </c>
      <c r="J55" s="50" t="str">
        <f>_xlfn.IFNA(IF(ISNA(VLOOKUP($A55,'申込一覧（男）'!$A$4:$S$53,12,FALSE)),VLOOKUP($A55,'申込一覧（女）'!$A$4:$T$53,12,FALSE),VLOOKUP($A55,'申込一覧（男）'!$A$4:$S$53,12,FALSE)),"")</f>
        <v/>
      </c>
      <c r="K55" s="50" t="str">
        <f>_xlfn.IFNA(IF(ISNA(VLOOKUP($A55,'申込一覧（男）'!$A$4:$S$53,14,FALSE)),VLOOKUP($A55,'申込一覧（女）'!$A$4:$T$53,14,FALSE),VLOOKUP($A55,'申込一覧（男）'!$A$4:$S$53,14,FALSE)),"")</f>
        <v/>
      </c>
      <c r="L55" s="52" t="str">
        <f>_xlfn.IFNA(IF(ISNA(VLOOKUP($A55,'申込一覧（男）'!$A$4:$S$53,15,FALSE)),"",VLOOKUP($A55,'申込一覧（男）'!$A$4:$S$53,15,FALSE)),"")</f>
        <v/>
      </c>
      <c r="M55" s="52" t="str">
        <f>_xlfn.IFNA(IF(ISNA(VLOOKUP($A55,'申込一覧（男）'!$A$4:$S$53,16,FALSE)),VLOOKUP($A55,'申込一覧（女）'!$A$4:$T$53,16,FALSE),VLOOKUP($A55,'申込一覧（男）'!$A$4:$S$53,16,FALSE)),"")</f>
        <v/>
      </c>
      <c r="N55" s="52" t="str">
        <f>_xlfn.IFNA(IF(ISNA(VLOOKUP($A55,'申込一覧（男）'!$A$4:$S$53,18,FALSE)),VLOOKUP($A55,'申込一覧（女）'!$A$4:$T$53,18,FALSE),VLOOKUP($A55,'申込一覧（男）'!$A$4:$S$53,18,FALSE)),"")</f>
        <v/>
      </c>
      <c r="O55" s="50" t="str">
        <f>_xlfn.IFNA(IF(ISNA(VLOOKUP($A55,'申込一覧（男）'!$A$4:$S$53,9,FALSE)),VLOOKUP($A55,'申込一覧（女）'!$A$4:$T$53,9,FALSE),VLOOKUP($A55,'申込一覧（男）'!$A$4:$S$53,9,FALSE)),"")</f>
        <v/>
      </c>
      <c r="P55" s="304"/>
      <c r="Q55" s="304"/>
      <c r="R55" s="12"/>
      <c r="T55" s="37">
        <v>273101</v>
      </c>
      <c r="U55" s="37" t="s">
        <v>165</v>
      </c>
      <c r="V55" s="37" t="s">
        <v>166</v>
      </c>
      <c r="W55" s="37" t="s">
        <v>167</v>
      </c>
      <c r="X55" s="36"/>
    </row>
    <row r="56" spans="1:24" ht="20.25" customHeight="1">
      <c r="A56" s="48">
        <v>40</v>
      </c>
      <c r="B56" s="49" t="str">
        <f>_xlfn.IFNA(IF(ISNA(VLOOKUP($A56,'申込一覧（男）'!$A$4:$T$53,2,FALSE)),VLOOKUP($A56,'申込一覧（女）'!$A$4:$T$53,2,FALSE),VLOOKUP($A56,'申込一覧（男）'!$A$4:$T$53,2,FALSE)),"")</f>
        <v/>
      </c>
      <c r="C56" s="305" t="str">
        <f>_xlfn.IFNA(IF(ISNA(VLOOKUP($A56,'申込一覧（男）'!$A$4:$S$53,4,FALSE)),VLOOKUP($A56,'申込一覧（女）'!$A$4:$T$53,4,FALSE),VLOOKUP($A56,'申込一覧（男）'!$A$4:$S$53,4,FALSE)),"")</f>
        <v/>
      </c>
      <c r="D56" s="306" t="s">
        <v>357</v>
      </c>
      <c r="E56" s="50" t="str">
        <f>_xlfn.IFNA(IF(ISNA(VLOOKUP($A56,'申込一覧（男）'!$A$4:$S$53,5,FALSE)),VLOOKUP($A56,'申込一覧（女）'!$A$4:$T$53,5,FALSE),VLOOKUP($A56,'申込一覧（男）'!$A$4:$S$53,5,FALSE)),"")</f>
        <v/>
      </c>
      <c r="F56" s="50" t="str">
        <f>_xlfn.IFNA(IF(ISNA(VLOOKUP($A56,'申込一覧（男）'!$A$4:$S$53,7,FALSE)),VLOOKUP($A56,'申込一覧（女）'!$A$4:$T$53,7,FALSE),VLOOKUP($A56,'申込一覧（男）'!$A$4:$S$53,7,FALSE)),"")</f>
        <v/>
      </c>
      <c r="G56" s="62" t="str">
        <f>_xlfn.IFNA(IF(ISNA(VLOOKUP($A56,'申込一覧（男）'!$A$4:$S$53,3,FALSE)),VLOOKUP($A56,'申込一覧（女）'!$A$4:$T$53,3,FALSE),VLOOKUP($A56,'申込一覧（男）'!$A$4:$S$53,3,FALSE)),"")</f>
        <v/>
      </c>
      <c r="H56" s="51" t="str">
        <f>_xlfn.IFNA(IF(ISNA(VLOOKUP($A56,'申込一覧（男）'!$A$4:$S$53,8,FALSE)),VLOOKUP($A56,'申込一覧（女）'!$A$4:$T$53,8,FALSE),VLOOKUP($A56,'申込一覧（男）'!$A$4:$S$53,8,FALSE)),"")</f>
        <v/>
      </c>
      <c r="I56" s="50" t="str">
        <f>_xlfn.IFNA(IF(ISNA(VLOOKUP($A56,'申込一覧（男）'!$A$4:$S$53,10,FALSE)),VLOOKUP($A56,'申込一覧（女）'!$A$4:$T$53,10,FALSE),VLOOKUP($A56,'申込一覧（男）'!$A$4:$S$53,10,FALSE)),"")</f>
        <v/>
      </c>
      <c r="J56" s="50" t="str">
        <f>_xlfn.IFNA(IF(ISNA(VLOOKUP($A56,'申込一覧（男）'!$A$4:$S$53,12,FALSE)),VLOOKUP($A56,'申込一覧（女）'!$A$4:$T$53,12,FALSE),VLOOKUP($A56,'申込一覧（男）'!$A$4:$S$53,12,FALSE)),"")</f>
        <v/>
      </c>
      <c r="K56" s="50" t="str">
        <f>_xlfn.IFNA(IF(ISNA(VLOOKUP($A56,'申込一覧（男）'!$A$4:$S$53,14,FALSE)),VLOOKUP($A56,'申込一覧（女）'!$A$4:$T$53,14,FALSE),VLOOKUP($A56,'申込一覧（男）'!$A$4:$S$53,14,FALSE)),"")</f>
        <v/>
      </c>
      <c r="L56" s="52" t="str">
        <f>_xlfn.IFNA(IF(ISNA(VLOOKUP($A56,'申込一覧（男）'!$A$4:$S$53,15,FALSE)),"",VLOOKUP($A56,'申込一覧（男）'!$A$4:$S$53,15,FALSE)),"")</f>
        <v/>
      </c>
      <c r="M56" s="52" t="str">
        <f>_xlfn.IFNA(IF(ISNA(VLOOKUP($A56,'申込一覧（男）'!$A$4:$S$53,16,FALSE)),VLOOKUP($A56,'申込一覧（女）'!$A$4:$T$53,16,FALSE),VLOOKUP($A56,'申込一覧（男）'!$A$4:$S$53,16,FALSE)),"")</f>
        <v/>
      </c>
      <c r="N56" s="52" t="str">
        <f>_xlfn.IFNA(IF(ISNA(VLOOKUP($A56,'申込一覧（男）'!$A$4:$S$53,18,FALSE)),VLOOKUP($A56,'申込一覧（女）'!$A$4:$T$53,18,FALSE),VLOOKUP($A56,'申込一覧（男）'!$A$4:$S$53,18,FALSE)),"")</f>
        <v/>
      </c>
      <c r="O56" s="50" t="str">
        <f>_xlfn.IFNA(IF(ISNA(VLOOKUP($A56,'申込一覧（男）'!$A$4:$S$53,9,FALSE)),VLOOKUP($A56,'申込一覧（女）'!$A$4:$T$53,9,FALSE),VLOOKUP($A56,'申込一覧（男）'!$A$4:$S$53,9,FALSE)),"")</f>
        <v/>
      </c>
      <c r="P56" s="304"/>
      <c r="Q56" s="304"/>
      <c r="R56" s="12"/>
      <c r="T56" s="37">
        <v>283101</v>
      </c>
      <c r="U56" s="37" t="s">
        <v>168</v>
      </c>
      <c r="V56" s="37" t="s">
        <v>169</v>
      </c>
      <c r="W56" s="37" t="s">
        <v>170</v>
      </c>
      <c r="X56" s="36"/>
    </row>
    <row r="57" spans="1:24" ht="20.25" customHeight="1">
      <c r="A57" s="48">
        <v>41</v>
      </c>
      <c r="B57" s="49" t="str">
        <f>_xlfn.IFNA(IF(ISNA(VLOOKUP($A57,'申込一覧（男）'!$A$4:$T$53,2,FALSE)),VLOOKUP($A57,'申込一覧（女）'!$A$4:$T$53,2,FALSE),VLOOKUP($A57,'申込一覧（男）'!$A$4:$T$53,2,FALSE)),"")</f>
        <v/>
      </c>
      <c r="C57" s="305" t="str">
        <f>_xlfn.IFNA(IF(ISNA(VLOOKUP($A57,'申込一覧（男）'!$A$4:$S$53,4,FALSE)),VLOOKUP($A57,'申込一覧（女）'!$A$4:$T$53,4,FALSE),VLOOKUP($A57,'申込一覧（男）'!$A$4:$S$53,4,FALSE)),"")</f>
        <v/>
      </c>
      <c r="D57" s="306" t="s">
        <v>357</v>
      </c>
      <c r="E57" s="50" t="str">
        <f>_xlfn.IFNA(IF(ISNA(VLOOKUP($A57,'申込一覧（男）'!$A$4:$S$53,5,FALSE)),VLOOKUP($A57,'申込一覧（女）'!$A$4:$T$53,5,FALSE),VLOOKUP($A57,'申込一覧（男）'!$A$4:$S$53,5,FALSE)),"")</f>
        <v/>
      </c>
      <c r="F57" s="50" t="str">
        <f>_xlfn.IFNA(IF(ISNA(VLOOKUP($A57,'申込一覧（男）'!$A$4:$S$53,7,FALSE)),VLOOKUP($A57,'申込一覧（女）'!$A$4:$T$53,7,FALSE),VLOOKUP($A57,'申込一覧（男）'!$A$4:$S$53,7,FALSE)),"")</f>
        <v/>
      </c>
      <c r="G57" s="62" t="str">
        <f>_xlfn.IFNA(IF(ISNA(VLOOKUP($A57,'申込一覧（男）'!$A$4:$S$53,3,FALSE)),VLOOKUP($A57,'申込一覧（女）'!$A$4:$T$53,3,FALSE),VLOOKUP($A57,'申込一覧（男）'!$A$4:$S$53,3,FALSE)),"")</f>
        <v/>
      </c>
      <c r="H57" s="51" t="str">
        <f>_xlfn.IFNA(IF(ISNA(VLOOKUP($A57,'申込一覧（男）'!$A$4:$S$53,8,FALSE)),VLOOKUP($A57,'申込一覧（女）'!$A$4:$T$53,8,FALSE),VLOOKUP($A57,'申込一覧（男）'!$A$4:$S$53,8,FALSE)),"")</f>
        <v/>
      </c>
      <c r="I57" s="50" t="str">
        <f>_xlfn.IFNA(IF(ISNA(VLOOKUP($A57,'申込一覧（男）'!$A$4:$S$53,10,FALSE)),VLOOKUP($A57,'申込一覧（女）'!$A$4:$T$53,10,FALSE),VLOOKUP($A57,'申込一覧（男）'!$A$4:$S$53,10,FALSE)),"")</f>
        <v/>
      </c>
      <c r="J57" s="50" t="str">
        <f>_xlfn.IFNA(IF(ISNA(VLOOKUP($A57,'申込一覧（男）'!$A$4:$S$53,12,FALSE)),VLOOKUP($A57,'申込一覧（女）'!$A$4:$T$53,12,FALSE),VLOOKUP($A57,'申込一覧（男）'!$A$4:$S$53,12,FALSE)),"")</f>
        <v/>
      </c>
      <c r="K57" s="50" t="str">
        <f>_xlfn.IFNA(IF(ISNA(VLOOKUP($A57,'申込一覧（男）'!$A$4:$S$53,14,FALSE)),VLOOKUP($A57,'申込一覧（女）'!$A$4:$T$53,14,FALSE),VLOOKUP($A57,'申込一覧（男）'!$A$4:$S$53,14,FALSE)),"")</f>
        <v/>
      </c>
      <c r="L57" s="52" t="str">
        <f>_xlfn.IFNA(IF(ISNA(VLOOKUP($A57,'申込一覧（男）'!$A$4:$S$53,15,FALSE)),"",VLOOKUP($A57,'申込一覧（男）'!$A$4:$S$53,15,FALSE)),"")</f>
        <v/>
      </c>
      <c r="M57" s="52" t="str">
        <f>_xlfn.IFNA(IF(ISNA(VLOOKUP($A57,'申込一覧（男）'!$A$4:$S$53,16,FALSE)),VLOOKUP($A57,'申込一覧（女）'!$A$4:$T$53,16,FALSE),VLOOKUP($A57,'申込一覧（男）'!$A$4:$S$53,16,FALSE)),"")</f>
        <v/>
      </c>
      <c r="N57" s="52" t="str">
        <f>_xlfn.IFNA(IF(ISNA(VLOOKUP($A57,'申込一覧（男）'!$A$4:$S$53,18,FALSE)),VLOOKUP($A57,'申込一覧（女）'!$A$4:$T$53,18,FALSE),VLOOKUP($A57,'申込一覧（男）'!$A$4:$S$53,18,FALSE)),"")</f>
        <v/>
      </c>
      <c r="O57" s="50" t="str">
        <f>_xlfn.IFNA(IF(ISNA(VLOOKUP($A57,'申込一覧（男）'!$A$4:$S$53,9,FALSE)),VLOOKUP($A57,'申込一覧（女）'!$A$4:$T$53,9,FALSE),VLOOKUP($A57,'申込一覧（男）'!$A$4:$S$53,9,FALSE)),"")</f>
        <v/>
      </c>
      <c r="P57" s="304"/>
      <c r="Q57" s="304"/>
      <c r="R57" s="12"/>
      <c r="T57" s="37">
        <v>243501</v>
      </c>
      <c r="U57" s="37" t="s">
        <v>171</v>
      </c>
      <c r="V57" s="37" t="s">
        <v>172</v>
      </c>
      <c r="W57" s="37" t="s">
        <v>173</v>
      </c>
      <c r="X57" s="36"/>
    </row>
    <row r="58" spans="1:24" ht="20.25" customHeight="1">
      <c r="A58" s="48">
        <v>42</v>
      </c>
      <c r="B58" s="49" t="str">
        <f>_xlfn.IFNA(IF(ISNA(VLOOKUP($A58,'申込一覧（男）'!$A$4:$T$53,2,FALSE)),VLOOKUP($A58,'申込一覧（女）'!$A$4:$T$53,2,FALSE),VLOOKUP($A58,'申込一覧（男）'!$A$4:$T$53,2,FALSE)),"")</f>
        <v/>
      </c>
      <c r="C58" s="305" t="str">
        <f>_xlfn.IFNA(IF(ISNA(VLOOKUP($A58,'申込一覧（男）'!$A$4:$S$53,4,FALSE)),VLOOKUP($A58,'申込一覧（女）'!$A$4:$T$53,4,FALSE),VLOOKUP($A58,'申込一覧（男）'!$A$4:$S$53,4,FALSE)),"")</f>
        <v/>
      </c>
      <c r="D58" s="306" t="s">
        <v>357</v>
      </c>
      <c r="E58" s="50" t="str">
        <f>_xlfn.IFNA(IF(ISNA(VLOOKUP($A58,'申込一覧（男）'!$A$4:$S$53,5,FALSE)),VLOOKUP($A58,'申込一覧（女）'!$A$4:$T$53,5,FALSE),VLOOKUP($A58,'申込一覧（男）'!$A$4:$S$53,5,FALSE)),"")</f>
        <v/>
      </c>
      <c r="F58" s="50" t="str">
        <f>_xlfn.IFNA(IF(ISNA(VLOOKUP($A58,'申込一覧（男）'!$A$4:$S$53,7,FALSE)),VLOOKUP($A58,'申込一覧（女）'!$A$4:$T$53,7,FALSE),VLOOKUP($A58,'申込一覧（男）'!$A$4:$S$53,7,FALSE)),"")</f>
        <v/>
      </c>
      <c r="G58" s="62" t="str">
        <f>_xlfn.IFNA(IF(ISNA(VLOOKUP($A58,'申込一覧（男）'!$A$4:$S$53,3,FALSE)),VLOOKUP($A58,'申込一覧（女）'!$A$4:$T$53,3,FALSE),VLOOKUP($A58,'申込一覧（男）'!$A$4:$S$53,3,FALSE)),"")</f>
        <v/>
      </c>
      <c r="H58" s="51" t="str">
        <f>_xlfn.IFNA(IF(ISNA(VLOOKUP($A58,'申込一覧（男）'!$A$4:$S$53,8,FALSE)),VLOOKUP($A58,'申込一覧（女）'!$A$4:$T$53,8,FALSE),VLOOKUP($A58,'申込一覧（男）'!$A$4:$S$53,8,FALSE)),"")</f>
        <v/>
      </c>
      <c r="I58" s="50" t="str">
        <f>_xlfn.IFNA(IF(ISNA(VLOOKUP($A58,'申込一覧（男）'!$A$4:$S$53,10,FALSE)),VLOOKUP($A58,'申込一覧（女）'!$A$4:$T$53,10,FALSE),VLOOKUP($A58,'申込一覧（男）'!$A$4:$S$53,10,FALSE)),"")</f>
        <v/>
      </c>
      <c r="J58" s="50" t="str">
        <f>_xlfn.IFNA(IF(ISNA(VLOOKUP($A58,'申込一覧（男）'!$A$4:$S$53,12,FALSE)),VLOOKUP($A58,'申込一覧（女）'!$A$4:$T$53,12,FALSE),VLOOKUP($A58,'申込一覧（男）'!$A$4:$S$53,12,FALSE)),"")</f>
        <v/>
      </c>
      <c r="K58" s="50" t="str">
        <f>_xlfn.IFNA(IF(ISNA(VLOOKUP($A58,'申込一覧（男）'!$A$4:$S$53,14,FALSE)),VLOOKUP($A58,'申込一覧（女）'!$A$4:$T$53,14,FALSE),VLOOKUP($A58,'申込一覧（男）'!$A$4:$S$53,14,FALSE)),"")</f>
        <v/>
      </c>
      <c r="L58" s="52" t="str">
        <f>_xlfn.IFNA(IF(ISNA(VLOOKUP($A58,'申込一覧（男）'!$A$4:$S$53,15,FALSE)),"",VLOOKUP($A58,'申込一覧（男）'!$A$4:$S$53,15,FALSE)),"")</f>
        <v/>
      </c>
      <c r="M58" s="52" t="str">
        <f>_xlfn.IFNA(IF(ISNA(VLOOKUP($A58,'申込一覧（男）'!$A$4:$S$53,16,FALSE)),VLOOKUP($A58,'申込一覧（女）'!$A$4:$T$53,16,FALSE),VLOOKUP($A58,'申込一覧（男）'!$A$4:$S$53,16,FALSE)),"")</f>
        <v/>
      </c>
      <c r="N58" s="52" t="str">
        <f>_xlfn.IFNA(IF(ISNA(VLOOKUP($A58,'申込一覧（男）'!$A$4:$S$53,18,FALSE)),VLOOKUP($A58,'申込一覧（女）'!$A$4:$T$53,18,FALSE),VLOOKUP($A58,'申込一覧（男）'!$A$4:$S$53,18,FALSE)),"")</f>
        <v/>
      </c>
      <c r="O58" s="50" t="str">
        <f>_xlfn.IFNA(IF(ISNA(VLOOKUP($A58,'申込一覧（男）'!$A$4:$S$53,9,FALSE)),VLOOKUP($A58,'申込一覧（女）'!$A$4:$T$53,9,FALSE),VLOOKUP($A58,'申込一覧（男）'!$A$4:$S$53,9,FALSE)),"")</f>
        <v/>
      </c>
      <c r="P58" s="304"/>
      <c r="Q58" s="304"/>
      <c r="R58" s="12"/>
      <c r="T58" s="37">
        <v>313001</v>
      </c>
      <c r="U58" s="37" t="s">
        <v>174</v>
      </c>
      <c r="V58" s="37" t="s">
        <v>175</v>
      </c>
      <c r="W58" s="37" t="s">
        <v>176</v>
      </c>
      <c r="X58" s="36"/>
    </row>
    <row r="59" spans="1:24" ht="20.25" customHeight="1">
      <c r="A59" s="48">
        <v>43</v>
      </c>
      <c r="B59" s="49" t="str">
        <f>_xlfn.IFNA(IF(ISNA(VLOOKUP($A59,'申込一覧（男）'!$A$4:$T$53,2,FALSE)),VLOOKUP($A59,'申込一覧（女）'!$A$4:$T$53,2,FALSE),VLOOKUP($A59,'申込一覧（男）'!$A$4:$T$53,2,FALSE)),"")</f>
        <v/>
      </c>
      <c r="C59" s="305" t="str">
        <f>_xlfn.IFNA(IF(ISNA(VLOOKUP($A59,'申込一覧（男）'!$A$4:$S$53,4,FALSE)),VLOOKUP($A59,'申込一覧（女）'!$A$4:$T$53,4,FALSE),VLOOKUP($A59,'申込一覧（男）'!$A$4:$S$53,4,FALSE)),"")</f>
        <v/>
      </c>
      <c r="D59" s="306" t="s">
        <v>357</v>
      </c>
      <c r="E59" s="50" t="str">
        <f>_xlfn.IFNA(IF(ISNA(VLOOKUP($A59,'申込一覧（男）'!$A$4:$S$53,5,FALSE)),VLOOKUP($A59,'申込一覧（女）'!$A$4:$T$53,5,FALSE),VLOOKUP($A59,'申込一覧（男）'!$A$4:$S$53,5,FALSE)),"")</f>
        <v/>
      </c>
      <c r="F59" s="50" t="str">
        <f>_xlfn.IFNA(IF(ISNA(VLOOKUP($A59,'申込一覧（男）'!$A$4:$S$53,7,FALSE)),VLOOKUP($A59,'申込一覧（女）'!$A$4:$T$53,7,FALSE),VLOOKUP($A59,'申込一覧（男）'!$A$4:$S$53,7,FALSE)),"")</f>
        <v/>
      </c>
      <c r="G59" s="62" t="str">
        <f>_xlfn.IFNA(IF(ISNA(VLOOKUP($A59,'申込一覧（男）'!$A$4:$S$53,3,FALSE)),VLOOKUP($A59,'申込一覧（女）'!$A$4:$T$53,3,FALSE),VLOOKUP($A59,'申込一覧（男）'!$A$4:$S$53,3,FALSE)),"")</f>
        <v/>
      </c>
      <c r="H59" s="51" t="str">
        <f>_xlfn.IFNA(IF(ISNA(VLOOKUP($A59,'申込一覧（男）'!$A$4:$S$53,8,FALSE)),VLOOKUP($A59,'申込一覧（女）'!$A$4:$T$53,8,FALSE),VLOOKUP($A59,'申込一覧（男）'!$A$4:$S$53,8,FALSE)),"")</f>
        <v/>
      </c>
      <c r="I59" s="50" t="str">
        <f>_xlfn.IFNA(IF(ISNA(VLOOKUP($A59,'申込一覧（男）'!$A$4:$S$53,10,FALSE)),VLOOKUP($A59,'申込一覧（女）'!$A$4:$T$53,10,FALSE),VLOOKUP($A59,'申込一覧（男）'!$A$4:$S$53,10,FALSE)),"")</f>
        <v/>
      </c>
      <c r="J59" s="50" t="str">
        <f>_xlfn.IFNA(IF(ISNA(VLOOKUP($A59,'申込一覧（男）'!$A$4:$S$53,12,FALSE)),VLOOKUP($A59,'申込一覧（女）'!$A$4:$T$53,12,FALSE),VLOOKUP($A59,'申込一覧（男）'!$A$4:$S$53,12,FALSE)),"")</f>
        <v/>
      </c>
      <c r="K59" s="50" t="str">
        <f>_xlfn.IFNA(IF(ISNA(VLOOKUP($A59,'申込一覧（男）'!$A$4:$S$53,14,FALSE)),VLOOKUP($A59,'申込一覧（女）'!$A$4:$T$53,14,FALSE),VLOOKUP($A59,'申込一覧（男）'!$A$4:$S$53,14,FALSE)),"")</f>
        <v/>
      </c>
      <c r="L59" s="52" t="str">
        <f>_xlfn.IFNA(IF(ISNA(VLOOKUP($A59,'申込一覧（男）'!$A$4:$S$53,15,FALSE)),"",VLOOKUP($A59,'申込一覧（男）'!$A$4:$S$53,15,FALSE)),"")</f>
        <v/>
      </c>
      <c r="M59" s="52" t="str">
        <f>_xlfn.IFNA(IF(ISNA(VLOOKUP($A59,'申込一覧（男）'!$A$4:$S$53,16,FALSE)),VLOOKUP($A59,'申込一覧（女）'!$A$4:$T$53,16,FALSE),VLOOKUP($A59,'申込一覧（男）'!$A$4:$S$53,16,FALSE)),"")</f>
        <v/>
      </c>
      <c r="N59" s="52" t="str">
        <f>_xlfn.IFNA(IF(ISNA(VLOOKUP($A59,'申込一覧（男）'!$A$4:$S$53,18,FALSE)),VLOOKUP($A59,'申込一覧（女）'!$A$4:$T$53,18,FALSE),VLOOKUP($A59,'申込一覧（男）'!$A$4:$S$53,18,FALSE)),"")</f>
        <v/>
      </c>
      <c r="O59" s="50" t="str">
        <f>_xlfn.IFNA(IF(ISNA(VLOOKUP($A59,'申込一覧（男）'!$A$4:$S$53,9,FALSE)),VLOOKUP($A59,'申込一覧（女）'!$A$4:$T$53,9,FALSE),VLOOKUP($A59,'申込一覧（男）'!$A$4:$S$53,9,FALSE)),"")</f>
        <v/>
      </c>
      <c r="P59" s="304"/>
      <c r="Q59" s="304"/>
      <c r="R59" s="12"/>
      <c r="T59" s="37">
        <v>323001</v>
      </c>
      <c r="U59" s="37" t="s">
        <v>177</v>
      </c>
      <c r="V59" s="37" t="s">
        <v>178</v>
      </c>
      <c r="W59" s="37" t="s">
        <v>179</v>
      </c>
      <c r="X59" s="36"/>
    </row>
    <row r="60" spans="1:24" ht="20.25" customHeight="1">
      <c r="A60" s="48">
        <v>44</v>
      </c>
      <c r="B60" s="49" t="str">
        <f>_xlfn.IFNA(IF(ISNA(VLOOKUP($A60,'申込一覧（男）'!$A$4:$T$53,2,FALSE)),VLOOKUP($A60,'申込一覧（女）'!$A$4:$T$53,2,FALSE),VLOOKUP($A60,'申込一覧（男）'!$A$4:$T$53,2,FALSE)),"")</f>
        <v/>
      </c>
      <c r="C60" s="305" t="str">
        <f>_xlfn.IFNA(IF(ISNA(VLOOKUP($A60,'申込一覧（男）'!$A$4:$S$53,4,FALSE)),VLOOKUP($A60,'申込一覧（女）'!$A$4:$T$53,4,FALSE),VLOOKUP($A60,'申込一覧（男）'!$A$4:$S$53,4,FALSE)),"")</f>
        <v/>
      </c>
      <c r="D60" s="306" t="s">
        <v>357</v>
      </c>
      <c r="E60" s="50" t="str">
        <f>_xlfn.IFNA(IF(ISNA(VLOOKUP($A60,'申込一覧（男）'!$A$4:$S$53,5,FALSE)),VLOOKUP($A60,'申込一覧（女）'!$A$4:$T$53,5,FALSE),VLOOKUP($A60,'申込一覧（男）'!$A$4:$S$53,5,FALSE)),"")</f>
        <v/>
      </c>
      <c r="F60" s="50" t="str">
        <f>_xlfn.IFNA(IF(ISNA(VLOOKUP($A60,'申込一覧（男）'!$A$4:$S$53,7,FALSE)),VLOOKUP($A60,'申込一覧（女）'!$A$4:$T$53,7,FALSE),VLOOKUP($A60,'申込一覧（男）'!$A$4:$S$53,7,FALSE)),"")</f>
        <v/>
      </c>
      <c r="G60" s="62" t="str">
        <f>_xlfn.IFNA(IF(ISNA(VLOOKUP($A60,'申込一覧（男）'!$A$4:$S$53,3,FALSE)),VLOOKUP($A60,'申込一覧（女）'!$A$4:$T$53,3,FALSE),VLOOKUP($A60,'申込一覧（男）'!$A$4:$S$53,3,FALSE)),"")</f>
        <v/>
      </c>
      <c r="H60" s="51" t="str">
        <f>_xlfn.IFNA(IF(ISNA(VLOOKUP($A60,'申込一覧（男）'!$A$4:$S$53,8,FALSE)),VLOOKUP($A60,'申込一覧（女）'!$A$4:$T$53,8,FALSE),VLOOKUP($A60,'申込一覧（男）'!$A$4:$S$53,8,FALSE)),"")</f>
        <v/>
      </c>
      <c r="I60" s="50" t="str">
        <f>_xlfn.IFNA(IF(ISNA(VLOOKUP($A60,'申込一覧（男）'!$A$4:$S$53,10,FALSE)),VLOOKUP($A60,'申込一覧（女）'!$A$4:$T$53,10,FALSE),VLOOKUP($A60,'申込一覧（男）'!$A$4:$S$53,10,FALSE)),"")</f>
        <v/>
      </c>
      <c r="J60" s="50" t="str">
        <f>_xlfn.IFNA(IF(ISNA(VLOOKUP($A60,'申込一覧（男）'!$A$4:$S$53,12,FALSE)),VLOOKUP($A60,'申込一覧（女）'!$A$4:$T$53,12,FALSE),VLOOKUP($A60,'申込一覧（男）'!$A$4:$S$53,12,FALSE)),"")</f>
        <v/>
      </c>
      <c r="K60" s="50" t="str">
        <f>_xlfn.IFNA(IF(ISNA(VLOOKUP($A60,'申込一覧（男）'!$A$4:$S$53,14,FALSE)),VLOOKUP($A60,'申込一覧（女）'!$A$4:$T$53,14,FALSE),VLOOKUP($A60,'申込一覧（男）'!$A$4:$S$53,14,FALSE)),"")</f>
        <v/>
      </c>
      <c r="L60" s="52" t="str">
        <f>_xlfn.IFNA(IF(ISNA(VLOOKUP($A60,'申込一覧（男）'!$A$4:$S$53,15,FALSE)),"",VLOOKUP($A60,'申込一覧（男）'!$A$4:$S$53,15,FALSE)),"")</f>
        <v/>
      </c>
      <c r="M60" s="52" t="str">
        <f>_xlfn.IFNA(IF(ISNA(VLOOKUP($A60,'申込一覧（男）'!$A$4:$S$53,16,FALSE)),VLOOKUP($A60,'申込一覧（女）'!$A$4:$T$53,16,FALSE),VLOOKUP($A60,'申込一覧（男）'!$A$4:$S$53,16,FALSE)),"")</f>
        <v/>
      </c>
      <c r="N60" s="52" t="str">
        <f>_xlfn.IFNA(IF(ISNA(VLOOKUP($A60,'申込一覧（男）'!$A$4:$S$53,18,FALSE)),VLOOKUP($A60,'申込一覧（女）'!$A$4:$T$53,18,FALSE),VLOOKUP($A60,'申込一覧（男）'!$A$4:$S$53,18,FALSE)),"")</f>
        <v/>
      </c>
      <c r="O60" s="50" t="str">
        <f>_xlfn.IFNA(IF(ISNA(VLOOKUP($A60,'申込一覧（男）'!$A$4:$S$53,9,FALSE)),VLOOKUP($A60,'申込一覧（女）'!$A$4:$T$53,9,FALSE),VLOOKUP($A60,'申込一覧（男）'!$A$4:$S$53,9,FALSE)),"")</f>
        <v/>
      </c>
      <c r="P60" s="304"/>
      <c r="Q60" s="304"/>
      <c r="R60" s="12"/>
      <c r="T60" s="37">
        <v>333001</v>
      </c>
      <c r="U60" s="37" t="s">
        <v>180</v>
      </c>
      <c r="V60" s="37" t="s">
        <v>181</v>
      </c>
      <c r="W60" s="37" t="s">
        <v>182</v>
      </c>
      <c r="X60" s="36"/>
    </row>
    <row r="61" spans="1:24" ht="20.25" customHeight="1">
      <c r="A61" s="48">
        <v>45</v>
      </c>
      <c r="B61" s="49" t="str">
        <f>_xlfn.IFNA(IF(ISNA(VLOOKUP($A61,'申込一覧（男）'!$A$4:$T$53,2,FALSE)),VLOOKUP($A61,'申込一覧（女）'!$A$4:$T$53,2,FALSE),VLOOKUP($A61,'申込一覧（男）'!$A$4:$T$53,2,FALSE)),"")</f>
        <v/>
      </c>
      <c r="C61" s="305" t="str">
        <f>_xlfn.IFNA(IF(ISNA(VLOOKUP($A61,'申込一覧（男）'!$A$4:$S$53,4,FALSE)),VLOOKUP($A61,'申込一覧（女）'!$A$4:$T$53,4,FALSE),VLOOKUP($A61,'申込一覧（男）'!$A$4:$S$53,4,FALSE)),"")</f>
        <v/>
      </c>
      <c r="D61" s="306" t="s">
        <v>357</v>
      </c>
      <c r="E61" s="50" t="str">
        <f>_xlfn.IFNA(IF(ISNA(VLOOKUP($A61,'申込一覧（男）'!$A$4:$S$53,5,FALSE)),VLOOKUP($A61,'申込一覧（女）'!$A$4:$T$53,5,FALSE),VLOOKUP($A61,'申込一覧（男）'!$A$4:$S$53,5,FALSE)),"")</f>
        <v/>
      </c>
      <c r="F61" s="50" t="str">
        <f>_xlfn.IFNA(IF(ISNA(VLOOKUP($A61,'申込一覧（男）'!$A$4:$S$53,7,FALSE)),VLOOKUP($A61,'申込一覧（女）'!$A$4:$T$53,7,FALSE),VLOOKUP($A61,'申込一覧（男）'!$A$4:$S$53,7,FALSE)),"")</f>
        <v/>
      </c>
      <c r="G61" s="62" t="str">
        <f>_xlfn.IFNA(IF(ISNA(VLOOKUP($A61,'申込一覧（男）'!$A$4:$S$53,3,FALSE)),VLOOKUP($A61,'申込一覧（女）'!$A$4:$T$53,3,FALSE),VLOOKUP($A61,'申込一覧（男）'!$A$4:$S$53,3,FALSE)),"")</f>
        <v/>
      </c>
      <c r="H61" s="51" t="str">
        <f>_xlfn.IFNA(IF(ISNA(VLOOKUP($A61,'申込一覧（男）'!$A$4:$S$53,8,FALSE)),VLOOKUP($A61,'申込一覧（女）'!$A$4:$T$53,8,FALSE),VLOOKUP($A61,'申込一覧（男）'!$A$4:$S$53,8,FALSE)),"")</f>
        <v/>
      </c>
      <c r="I61" s="50" t="str">
        <f>_xlfn.IFNA(IF(ISNA(VLOOKUP($A61,'申込一覧（男）'!$A$4:$S$53,10,FALSE)),VLOOKUP($A61,'申込一覧（女）'!$A$4:$T$53,10,FALSE),VLOOKUP($A61,'申込一覧（男）'!$A$4:$S$53,10,FALSE)),"")</f>
        <v/>
      </c>
      <c r="J61" s="50" t="str">
        <f>_xlfn.IFNA(IF(ISNA(VLOOKUP($A61,'申込一覧（男）'!$A$4:$S$53,12,FALSE)),VLOOKUP($A61,'申込一覧（女）'!$A$4:$T$53,12,FALSE),VLOOKUP($A61,'申込一覧（男）'!$A$4:$S$53,12,FALSE)),"")</f>
        <v/>
      </c>
      <c r="K61" s="50" t="str">
        <f>_xlfn.IFNA(IF(ISNA(VLOOKUP($A61,'申込一覧（男）'!$A$4:$S$53,14,FALSE)),VLOOKUP($A61,'申込一覧（女）'!$A$4:$T$53,14,FALSE),VLOOKUP($A61,'申込一覧（男）'!$A$4:$S$53,14,FALSE)),"")</f>
        <v/>
      </c>
      <c r="L61" s="52" t="str">
        <f>_xlfn.IFNA(IF(ISNA(VLOOKUP($A61,'申込一覧（男）'!$A$4:$S$53,15,FALSE)),"",VLOOKUP($A61,'申込一覧（男）'!$A$4:$S$53,15,FALSE)),"")</f>
        <v/>
      </c>
      <c r="M61" s="52" t="str">
        <f>_xlfn.IFNA(IF(ISNA(VLOOKUP($A61,'申込一覧（男）'!$A$4:$S$53,16,FALSE)),VLOOKUP($A61,'申込一覧（女）'!$A$4:$T$53,16,FALSE),VLOOKUP($A61,'申込一覧（男）'!$A$4:$S$53,16,FALSE)),"")</f>
        <v/>
      </c>
      <c r="N61" s="52" t="str">
        <f>_xlfn.IFNA(IF(ISNA(VLOOKUP($A61,'申込一覧（男）'!$A$4:$S$53,18,FALSE)),VLOOKUP($A61,'申込一覧（女）'!$A$4:$T$53,18,FALSE),VLOOKUP($A61,'申込一覧（男）'!$A$4:$S$53,18,FALSE)),"")</f>
        <v/>
      </c>
      <c r="O61" s="50" t="str">
        <f>_xlfn.IFNA(IF(ISNA(VLOOKUP($A61,'申込一覧（男）'!$A$4:$S$53,9,FALSE)),VLOOKUP($A61,'申込一覧（女）'!$A$4:$T$53,9,FALSE),VLOOKUP($A61,'申込一覧（男）'!$A$4:$S$53,9,FALSE)),"")</f>
        <v/>
      </c>
      <c r="P61" s="304"/>
      <c r="Q61" s="304"/>
      <c r="R61" s="12"/>
      <c r="T61" s="37">
        <v>343001</v>
      </c>
      <c r="U61" s="37" t="s">
        <v>183</v>
      </c>
      <c r="V61" s="37" t="s">
        <v>184</v>
      </c>
      <c r="W61" s="37" t="s">
        <v>185</v>
      </c>
      <c r="X61" s="36"/>
    </row>
    <row r="62" spans="1:24" ht="20.25" customHeight="1">
      <c r="A62" s="48">
        <v>46</v>
      </c>
      <c r="B62" s="49" t="str">
        <f>_xlfn.IFNA(IF(ISNA(VLOOKUP($A62,'申込一覧（男）'!$A$4:$T$53,2,FALSE)),VLOOKUP($A62,'申込一覧（女）'!$A$4:$T$53,2,FALSE),VLOOKUP($A62,'申込一覧（男）'!$A$4:$T$53,2,FALSE)),"")</f>
        <v/>
      </c>
      <c r="C62" s="305" t="str">
        <f>_xlfn.IFNA(IF(ISNA(VLOOKUP($A62,'申込一覧（男）'!$A$4:$S$53,4,FALSE)),VLOOKUP($A62,'申込一覧（女）'!$A$4:$T$53,4,FALSE),VLOOKUP($A62,'申込一覧（男）'!$A$4:$S$53,4,FALSE)),"")</f>
        <v/>
      </c>
      <c r="D62" s="306" t="s">
        <v>357</v>
      </c>
      <c r="E62" s="50" t="str">
        <f>_xlfn.IFNA(IF(ISNA(VLOOKUP($A62,'申込一覧（男）'!$A$4:$S$53,5,FALSE)),VLOOKUP($A62,'申込一覧（女）'!$A$4:$T$53,5,FALSE),VLOOKUP($A62,'申込一覧（男）'!$A$4:$S$53,5,FALSE)),"")</f>
        <v/>
      </c>
      <c r="F62" s="50" t="str">
        <f>_xlfn.IFNA(IF(ISNA(VLOOKUP($A62,'申込一覧（男）'!$A$4:$S$53,7,FALSE)),VLOOKUP($A62,'申込一覧（女）'!$A$4:$T$53,7,FALSE),VLOOKUP($A62,'申込一覧（男）'!$A$4:$S$53,7,FALSE)),"")</f>
        <v/>
      </c>
      <c r="G62" s="62" t="str">
        <f>_xlfn.IFNA(IF(ISNA(VLOOKUP($A62,'申込一覧（男）'!$A$4:$S$53,3,FALSE)),VLOOKUP($A62,'申込一覧（女）'!$A$4:$T$53,3,FALSE),VLOOKUP($A62,'申込一覧（男）'!$A$4:$S$53,3,FALSE)),"")</f>
        <v/>
      </c>
      <c r="H62" s="51" t="str">
        <f>_xlfn.IFNA(IF(ISNA(VLOOKUP($A62,'申込一覧（男）'!$A$4:$S$53,8,FALSE)),VLOOKUP($A62,'申込一覧（女）'!$A$4:$T$53,8,FALSE),VLOOKUP($A62,'申込一覧（男）'!$A$4:$S$53,8,FALSE)),"")</f>
        <v/>
      </c>
      <c r="I62" s="50" t="str">
        <f>_xlfn.IFNA(IF(ISNA(VLOOKUP($A62,'申込一覧（男）'!$A$4:$S$53,10,FALSE)),VLOOKUP($A62,'申込一覧（女）'!$A$4:$T$53,10,FALSE),VLOOKUP($A62,'申込一覧（男）'!$A$4:$S$53,10,FALSE)),"")</f>
        <v/>
      </c>
      <c r="J62" s="50" t="str">
        <f>_xlfn.IFNA(IF(ISNA(VLOOKUP($A62,'申込一覧（男）'!$A$4:$S$53,12,FALSE)),VLOOKUP($A62,'申込一覧（女）'!$A$4:$T$53,12,FALSE),VLOOKUP($A62,'申込一覧（男）'!$A$4:$S$53,12,FALSE)),"")</f>
        <v/>
      </c>
      <c r="K62" s="50" t="str">
        <f>_xlfn.IFNA(IF(ISNA(VLOOKUP($A62,'申込一覧（男）'!$A$4:$S$53,14,FALSE)),VLOOKUP($A62,'申込一覧（女）'!$A$4:$T$53,14,FALSE),VLOOKUP($A62,'申込一覧（男）'!$A$4:$S$53,14,FALSE)),"")</f>
        <v/>
      </c>
      <c r="L62" s="52" t="str">
        <f>_xlfn.IFNA(IF(ISNA(VLOOKUP($A62,'申込一覧（男）'!$A$4:$S$53,15,FALSE)),"",VLOOKUP($A62,'申込一覧（男）'!$A$4:$S$53,15,FALSE)),"")</f>
        <v/>
      </c>
      <c r="M62" s="52" t="str">
        <f>_xlfn.IFNA(IF(ISNA(VLOOKUP($A62,'申込一覧（男）'!$A$4:$S$53,16,FALSE)),VLOOKUP($A62,'申込一覧（女）'!$A$4:$T$53,16,FALSE),VLOOKUP($A62,'申込一覧（男）'!$A$4:$S$53,16,FALSE)),"")</f>
        <v/>
      </c>
      <c r="N62" s="52" t="str">
        <f>_xlfn.IFNA(IF(ISNA(VLOOKUP($A62,'申込一覧（男）'!$A$4:$S$53,18,FALSE)),VLOOKUP($A62,'申込一覧（女）'!$A$4:$T$53,18,FALSE),VLOOKUP($A62,'申込一覧（男）'!$A$4:$S$53,18,FALSE)),"")</f>
        <v/>
      </c>
      <c r="O62" s="50" t="str">
        <f>_xlfn.IFNA(IF(ISNA(VLOOKUP($A62,'申込一覧（男）'!$A$4:$S$53,9,FALSE)),VLOOKUP($A62,'申込一覧（女）'!$A$4:$T$53,9,FALSE),VLOOKUP($A62,'申込一覧（男）'!$A$4:$S$53,9,FALSE)),"")</f>
        <v/>
      </c>
      <c r="P62" s="304"/>
      <c r="Q62" s="304"/>
      <c r="R62" s="12"/>
      <c r="T62" s="37">
        <v>343002</v>
      </c>
      <c r="U62" s="37" t="s">
        <v>186</v>
      </c>
      <c r="V62" s="37" t="s">
        <v>187</v>
      </c>
      <c r="W62" s="37" t="s">
        <v>188</v>
      </c>
      <c r="X62" s="36"/>
    </row>
    <row r="63" spans="1:24" ht="20.25" customHeight="1">
      <c r="A63" s="48">
        <v>47</v>
      </c>
      <c r="B63" s="49" t="str">
        <f>_xlfn.IFNA(IF(ISNA(VLOOKUP($A63,'申込一覧（男）'!$A$4:$T$53,2,FALSE)),VLOOKUP($A63,'申込一覧（女）'!$A$4:$T$53,2,FALSE),VLOOKUP($A63,'申込一覧（男）'!$A$4:$T$53,2,FALSE)),"")</f>
        <v/>
      </c>
      <c r="C63" s="305" t="str">
        <f>_xlfn.IFNA(IF(ISNA(VLOOKUP($A63,'申込一覧（男）'!$A$4:$S$53,4,FALSE)),VLOOKUP($A63,'申込一覧（女）'!$A$4:$T$53,4,FALSE),VLOOKUP($A63,'申込一覧（男）'!$A$4:$S$53,4,FALSE)),"")</f>
        <v/>
      </c>
      <c r="D63" s="306" t="s">
        <v>357</v>
      </c>
      <c r="E63" s="50" t="str">
        <f>_xlfn.IFNA(IF(ISNA(VLOOKUP($A63,'申込一覧（男）'!$A$4:$S$53,5,FALSE)),VLOOKUP($A63,'申込一覧（女）'!$A$4:$T$53,5,FALSE),VLOOKUP($A63,'申込一覧（男）'!$A$4:$S$53,5,FALSE)),"")</f>
        <v/>
      </c>
      <c r="F63" s="50" t="str">
        <f>_xlfn.IFNA(IF(ISNA(VLOOKUP($A63,'申込一覧（男）'!$A$4:$S$53,7,FALSE)),VLOOKUP($A63,'申込一覧（女）'!$A$4:$T$53,7,FALSE),VLOOKUP($A63,'申込一覧（男）'!$A$4:$S$53,7,FALSE)),"")</f>
        <v/>
      </c>
      <c r="G63" s="62" t="str">
        <f>_xlfn.IFNA(IF(ISNA(VLOOKUP($A63,'申込一覧（男）'!$A$4:$S$53,3,FALSE)),VLOOKUP($A63,'申込一覧（女）'!$A$4:$T$53,3,FALSE),VLOOKUP($A63,'申込一覧（男）'!$A$4:$S$53,3,FALSE)),"")</f>
        <v/>
      </c>
      <c r="H63" s="51" t="str">
        <f>_xlfn.IFNA(IF(ISNA(VLOOKUP($A63,'申込一覧（男）'!$A$4:$S$53,8,FALSE)),VLOOKUP($A63,'申込一覧（女）'!$A$4:$T$53,8,FALSE),VLOOKUP($A63,'申込一覧（男）'!$A$4:$S$53,8,FALSE)),"")</f>
        <v/>
      </c>
      <c r="I63" s="50" t="str">
        <f>_xlfn.IFNA(IF(ISNA(VLOOKUP($A63,'申込一覧（男）'!$A$4:$S$53,10,FALSE)),VLOOKUP($A63,'申込一覧（女）'!$A$4:$T$53,10,FALSE),VLOOKUP($A63,'申込一覧（男）'!$A$4:$S$53,10,FALSE)),"")</f>
        <v/>
      </c>
      <c r="J63" s="50" t="str">
        <f>_xlfn.IFNA(IF(ISNA(VLOOKUP($A63,'申込一覧（男）'!$A$4:$S$53,12,FALSE)),VLOOKUP($A63,'申込一覧（女）'!$A$4:$T$53,12,FALSE),VLOOKUP($A63,'申込一覧（男）'!$A$4:$S$53,12,FALSE)),"")</f>
        <v/>
      </c>
      <c r="K63" s="50" t="str">
        <f>_xlfn.IFNA(IF(ISNA(VLOOKUP($A63,'申込一覧（男）'!$A$4:$S$53,14,FALSE)),VLOOKUP($A63,'申込一覧（女）'!$A$4:$T$53,14,FALSE),VLOOKUP($A63,'申込一覧（男）'!$A$4:$S$53,14,FALSE)),"")</f>
        <v/>
      </c>
      <c r="L63" s="52" t="str">
        <f>_xlfn.IFNA(IF(ISNA(VLOOKUP($A63,'申込一覧（男）'!$A$4:$S$53,15,FALSE)),"",VLOOKUP($A63,'申込一覧（男）'!$A$4:$S$53,15,FALSE)),"")</f>
        <v/>
      </c>
      <c r="M63" s="52" t="str">
        <f>_xlfn.IFNA(IF(ISNA(VLOOKUP($A63,'申込一覧（男）'!$A$4:$S$53,16,FALSE)),VLOOKUP($A63,'申込一覧（女）'!$A$4:$T$53,16,FALSE),VLOOKUP($A63,'申込一覧（男）'!$A$4:$S$53,16,FALSE)),"")</f>
        <v/>
      </c>
      <c r="N63" s="52" t="str">
        <f>_xlfn.IFNA(IF(ISNA(VLOOKUP($A63,'申込一覧（男）'!$A$4:$S$53,18,FALSE)),VLOOKUP($A63,'申込一覧（女）'!$A$4:$T$53,18,FALSE),VLOOKUP($A63,'申込一覧（男）'!$A$4:$S$53,18,FALSE)),"")</f>
        <v/>
      </c>
      <c r="O63" s="50" t="str">
        <f>_xlfn.IFNA(IF(ISNA(VLOOKUP($A63,'申込一覧（男）'!$A$4:$S$53,9,FALSE)),VLOOKUP($A63,'申込一覧（女）'!$A$4:$T$53,9,FALSE),VLOOKUP($A63,'申込一覧（男）'!$A$4:$S$53,9,FALSE)),"")</f>
        <v/>
      </c>
      <c r="P63" s="304"/>
      <c r="Q63" s="304"/>
      <c r="R63" s="12"/>
      <c r="T63" s="37">
        <v>353001</v>
      </c>
      <c r="U63" s="37" t="s">
        <v>189</v>
      </c>
      <c r="V63" s="37" t="s">
        <v>190</v>
      </c>
      <c r="W63" s="37" t="s">
        <v>191</v>
      </c>
    </row>
    <row r="64" spans="1:24" ht="20.25" customHeight="1">
      <c r="A64" s="48">
        <v>48</v>
      </c>
      <c r="B64" s="49" t="str">
        <f>_xlfn.IFNA(IF(ISNA(VLOOKUP($A64,'申込一覧（男）'!$A$4:$T$53,2,FALSE)),VLOOKUP($A64,'申込一覧（女）'!$A$4:$T$53,2,FALSE),VLOOKUP($A64,'申込一覧（男）'!$A$4:$T$53,2,FALSE)),"")</f>
        <v/>
      </c>
      <c r="C64" s="305" t="str">
        <f>_xlfn.IFNA(IF(ISNA(VLOOKUP($A64,'申込一覧（男）'!$A$4:$S$53,4,FALSE)),VLOOKUP($A64,'申込一覧（女）'!$A$4:$T$53,4,FALSE),VLOOKUP($A64,'申込一覧（男）'!$A$4:$S$53,4,FALSE)),"")</f>
        <v/>
      </c>
      <c r="D64" s="306" t="s">
        <v>357</v>
      </c>
      <c r="E64" s="50" t="str">
        <f>_xlfn.IFNA(IF(ISNA(VLOOKUP($A64,'申込一覧（男）'!$A$4:$S$53,5,FALSE)),VLOOKUP($A64,'申込一覧（女）'!$A$4:$T$53,5,FALSE),VLOOKUP($A64,'申込一覧（男）'!$A$4:$S$53,5,FALSE)),"")</f>
        <v/>
      </c>
      <c r="F64" s="50" t="str">
        <f>_xlfn.IFNA(IF(ISNA(VLOOKUP($A64,'申込一覧（男）'!$A$4:$S$53,7,FALSE)),VLOOKUP($A64,'申込一覧（女）'!$A$4:$T$53,7,FALSE),VLOOKUP($A64,'申込一覧（男）'!$A$4:$S$53,7,FALSE)),"")</f>
        <v/>
      </c>
      <c r="G64" s="62" t="str">
        <f>_xlfn.IFNA(IF(ISNA(VLOOKUP($A64,'申込一覧（男）'!$A$4:$S$53,3,FALSE)),VLOOKUP($A64,'申込一覧（女）'!$A$4:$T$53,3,FALSE),VLOOKUP($A64,'申込一覧（男）'!$A$4:$S$53,3,FALSE)),"")</f>
        <v/>
      </c>
      <c r="H64" s="51" t="str">
        <f>_xlfn.IFNA(IF(ISNA(VLOOKUP($A64,'申込一覧（男）'!$A$4:$S$53,8,FALSE)),VLOOKUP($A64,'申込一覧（女）'!$A$4:$T$53,8,FALSE),VLOOKUP($A64,'申込一覧（男）'!$A$4:$S$53,8,FALSE)),"")</f>
        <v/>
      </c>
      <c r="I64" s="50" t="str">
        <f>_xlfn.IFNA(IF(ISNA(VLOOKUP($A64,'申込一覧（男）'!$A$4:$S$53,10,FALSE)),VLOOKUP($A64,'申込一覧（女）'!$A$4:$T$53,10,FALSE),VLOOKUP($A64,'申込一覧（男）'!$A$4:$S$53,10,FALSE)),"")</f>
        <v/>
      </c>
      <c r="J64" s="50" t="str">
        <f>_xlfn.IFNA(IF(ISNA(VLOOKUP($A64,'申込一覧（男）'!$A$4:$S$53,12,FALSE)),VLOOKUP($A64,'申込一覧（女）'!$A$4:$T$53,12,FALSE),VLOOKUP($A64,'申込一覧（男）'!$A$4:$S$53,12,FALSE)),"")</f>
        <v/>
      </c>
      <c r="K64" s="50" t="str">
        <f>_xlfn.IFNA(IF(ISNA(VLOOKUP($A64,'申込一覧（男）'!$A$4:$S$53,14,FALSE)),VLOOKUP($A64,'申込一覧（女）'!$A$4:$T$53,14,FALSE),VLOOKUP($A64,'申込一覧（男）'!$A$4:$S$53,14,FALSE)),"")</f>
        <v/>
      </c>
      <c r="L64" s="52" t="str">
        <f>_xlfn.IFNA(IF(ISNA(VLOOKUP($A64,'申込一覧（男）'!$A$4:$S$53,15,FALSE)),"",VLOOKUP($A64,'申込一覧（男）'!$A$4:$S$53,15,FALSE)),"")</f>
        <v/>
      </c>
      <c r="M64" s="52" t="str">
        <f>_xlfn.IFNA(IF(ISNA(VLOOKUP($A64,'申込一覧（男）'!$A$4:$S$53,16,FALSE)),VLOOKUP($A64,'申込一覧（女）'!$A$4:$T$53,16,FALSE),VLOOKUP($A64,'申込一覧（男）'!$A$4:$S$53,16,FALSE)),"")</f>
        <v/>
      </c>
      <c r="N64" s="52" t="str">
        <f>_xlfn.IFNA(IF(ISNA(VLOOKUP($A64,'申込一覧（男）'!$A$4:$S$53,18,FALSE)),VLOOKUP($A64,'申込一覧（女）'!$A$4:$T$53,18,FALSE),VLOOKUP($A64,'申込一覧（男）'!$A$4:$S$53,18,FALSE)),"")</f>
        <v/>
      </c>
      <c r="O64" s="50" t="str">
        <f>_xlfn.IFNA(IF(ISNA(VLOOKUP($A64,'申込一覧（男）'!$A$4:$S$53,9,FALSE)),VLOOKUP($A64,'申込一覧（女）'!$A$4:$T$53,9,FALSE),VLOOKUP($A64,'申込一覧（男）'!$A$4:$S$53,9,FALSE)),"")</f>
        <v/>
      </c>
      <c r="P64" s="304"/>
      <c r="Q64" s="304"/>
      <c r="R64" s="12"/>
      <c r="T64" s="37">
        <v>353002</v>
      </c>
      <c r="U64" s="37" t="s">
        <v>192</v>
      </c>
      <c r="V64" s="37" t="s">
        <v>193</v>
      </c>
      <c r="W64" s="37" t="s">
        <v>194</v>
      </c>
    </row>
    <row r="65" spans="1:23" ht="20.25" customHeight="1">
      <c r="A65" s="48">
        <v>49</v>
      </c>
      <c r="B65" s="49" t="str">
        <f>_xlfn.IFNA(IF(ISNA(VLOOKUP($A65,'申込一覧（男）'!$A$4:$T$53,2,FALSE)),VLOOKUP($A65,'申込一覧（女）'!$A$4:$T$53,2,FALSE),VLOOKUP($A65,'申込一覧（男）'!$A$4:$T$53,2,FALSE)),"")</f>
        <v/>
      </c>
      <c r="C65" s="305" t="str">
        <f>_xlfn.IFNA(IF(ISNA(VLOOKUP($A65,'申込一覧（男）'!$A$4:$S$53,4,FALSE)),VLOOKUP($A65,'申込一覧（女）'!$A$4:$T$53,4,FALSE),VLOOKUP($A65,'申込一覧（男）'!$A$4:$S$53,4,FALSE)),"")</f>
        <v/>
      </c>
      <c r="D65" s="306" t="s">
        <v>357</v>
      </c>
      <c r="E65" s="50" t="str">
        <f>_xlfn.IFNA(IF(ISNA(VLOOKUP($A65,'申込一覧（男）'!$A$4:$S$53,5,FALSE)),VLOOKUP($A65,'申込一覧（女）'!$A$4:$T$53,5,FALSE),VLOOKUP($A65,'申込一覧（男）'!$A$4:$S$53,5,FALSE)),"")</f>
        <v/>
      </c>
      <c r="F65" s="50" t="str">
        <f>_xlfn.IFNA(IF(ISNA(VLOOKUP($A65,'申込一覧（男）'!$A$4:$S$53,7,FALSE)),VLOOKUP($A65,'申込一覧（女）'!$A$4:$T$53,7,FALSE),VLOOKUP($A65,'申込一覧（男）'!$A$4:$S$53,7,FALSE)),"")</f>
        <v/>
      </c>
      <c r="G65" s="62" t="str">
        <f>_xlfn.IFNA(IF(ISNA(VLOOKUP($A65,'申込一覧（男）'!$A$4:$S$53,3,FALSE)),VLOOKUP($A65,'申込一覧（女）'!$A$4:$T$53,3,FALSE),VLOOKUP($A65,'申込一覧（男）'!$A$4:$S$53,3,FALSE)),"")</f>
        <v/>
      </c>
      <c r="H65" s="51" t="str">
        <f>_xlfn.IFNA(IF(ISNA(VLOOKUP($A65,'申込一覧（男）'!$A$4:$S$53,8,FALSE)),VLOOKUP($A65,'申込一覧（女）'!$A$4:$T$53,8,FALSE),VLOOKUP($A65,'申込一覧（男）'!$A$4:$S$53,8,FALSE)),"")</f>
        <v/>
      </c>
      <c r="I65" s="50" t="str">
        <f>_xlfn.IFNA(IF(ISNA(VLOOKUP($A65,'申込一覧（男）'!$A$4:$S$53,10,FALSE)),VLOOKUP($A65,'申込一覧（女）'!$A$4:$T$53,10,FALSE),VLOOKUP($A65,'申込一覧（男）'!$A$4:$S$53,10,FALSE)),"")</f>
        <v/>
      </c>
      <c r="J65" s="50" t="str">
        <f>_xlfn.IFNA(IF(ISNA(VLOOKUP($A65,'申込一覧（男）'!$A$4:$S$53,12,FALSE)),VLOOKUP($A65,'申込一覧（女）'!$A$4:$T$53,12,FALSE),VLOOKUP($A65,'申込一覧（男）'!$A$4:$S$53,12,FALSE)),"")</f>
        <v/>
      </c>
      <c r="K65" s="50" t="str">
        <f>_xlfn.IFNA(IF(ISNA(VLOOKUP($A65,'申込一覧（男）'!$A$4:$S$53,14,FALSE)),VLOOKUP($A65,'申込一覧（女）'!$A$4:$T$53,14,FALSE),VLOOKUP($A65,'申込一覧（男）'!$A$4:$S$53,14,FALSE)),"")</f>
        <v/>
      </c>
      <c r="L65" s="52" t="str">
        <f>_xlfn.IFNA(IF(ISNA(VLOOKUP($A65,'申込一覧（男）'!$A$4:$S$53,15,FALSE)),"",VLOOKUP($A65,'申込一覧（男）'!$A$4:$S$53,15,FALSE)),"")</f>
        <v/>
      </c>
      <c r="M65" s="52" t="str">
        <f>_xlfn.IFNA(IF(ISNA(VLOOKUP($A65,'申込一覧（男）'!$A$4:$S$53,16,FALSE)),VLOOKUP($A65,'申込一覧（女）'!$A$4:$T$53,16,FALSE),VLOOKUP($A65,'申込一覧（男）'!$A$4:$S$53,16,FALSE)),"")</f>
        <v/>
      </c>
      <c r="N65" s="52" t="str">
        <f>_xlfn.IFNA(IF(ISNA(VLOOKUP($A65,'申込一覧（男）'!$A$4:$S$53,18,FALSE)),VLOOKUP($A65,'申込一覧（女）'!$A$4:$T$53,18,FALSE),VLOOKUP($A65,'申込一覧（男）'!$A$4:$S$53,18,FALSE)),"")</f>
        <v/>
      </c>
      <c r="O65" s="50" t="str">
        <f>_xlfn.IFNA(IF(ISNA(VLOOKUP($A65,'申込一覧（男）'!$A$4:$S$53,9,FALSE)),VLOOKUP($A65,'申込一覧（女）'!$A$4:$T$53,9,FALSE),VLOOKUP($A65,'申込一覧（男）'!$A$4:$S$53,9,FALSE)),"")</f>
        <v/>
      </c>
      <c r="P65" s="304"/>
      <c r="Q65" s="304"/>
      <c r="R65" s="12"/>
      <c r="T65" s="37">
        <v>353003</v>
      </c>
      <c r="U65" s="37" t="s">
        <v>195</v>
      </c>
      <c r="V65" s="37" t="s">
        <v>196</v>
      </c>
      <c r="W65" s="37" t="s">
        <v>197</v>
      </c>
    </row>
    <row r="66" spans="1:23" ht="20.25" customHeight="1">
      <c r="A66" s="48">
        <v>50</v>
      </c>
      <c r="B66" s="49" t="str">
        <f>_xlfn.IFNA(IF(ISNA(VLOOKUP($A66,'申込一覧（男）'!$A$4:$T$53,2,FALSE)),VLOOKUP($A66,'申込一覧（女）'!$A$4:$T$53,2,FALSE),VLOOKUP($A66,'申込一覧（男）'!$A$4:$T$53,2,FALSE)),"")</f>
        <v/>
      </c>
      <c r="C66" s="305" t="str">
        <f>_xlfn.IFNA(IF(ISNA(VLOOKUP($A66,'申込一覧（男）'!$A$4:$S$53,4,FALSE)),VLOOKUP($A66,'申込一覧（女）'!$A$4:$T$53,4,FALSE),VLOOKUP($A66,'申込一覧（男）'!$A$4:$S$53,4,FALSE)),"")</f>
        <v/>
      </c>
      <c r="D66" s="306" t="s">
        <v>357</v>
      </c>
      <c r="E66" s="50" t="str">
        <f>_xlfn.IFNA(IF(ISNA(VLOOKUP($A66,'申込一覧（男）'!$A$4:$S$53,5,FALSE)),VLOOKUP($A66,'申込一覧（女）'!$A$4:$T$53,5,FALSE),VLOOKUP($A66,'申込一覧（男）'!$A$4:$S$53,5,FALSE)),"")</f>
        <v/>
      </c>
      <c r="F66" s="50" t="str">
        <f>_xlfn.IFNA(IF(ISNA(VLOOKUP($A66,'申込一覧（男）'!$A$4:$S$53,7,FALSE)),VLOOKUP($A66,'申込一覧（女）'!$A$4:$T$53,7,FALSE),VLOOKUP($A66,'申込一覧（男）'!$A$4:$S$53,7,FALSE)),"")</f>
        <v/>
      </c>
      <c r="G66" s="62" t="str">
        <f>_xlfn.IFNA(IF(ISNA(VLOOKUP($A66,'申込一覧（男）'!$A$4:$S$53,3,FALSE)),VLOOKUP($A66,'申込一覧（女）'!$A$4:$T$53,3,FALSE),VLOOKUP($A66,'申込一覧（男）'!$A$4:$S$53,3,FALSE)),"")</f>
        <v/>
      </c>
      <c r="H66" s="51" t="str">
        <f>_xlfn.IFNA(IF(ISNA(VLOOKUP($A66,'申込一覧（男）'!$A$4:$S$53,8,FALSE)),VLOOKUP($A66,'申込一覧（女）'!$A$4:$T$53,8,FALSE),VLOOKUP($A66,'申込一覧（男）'!$A$4:$S$53,8,FALSE)),"")</f>
        <v/>
      </c>
      <c r="I66" s="50" t="str">
        <f>_xlfn.IFNA(IF(ISNA(VLOOKUP($A66,'申込一覧（男）'!$A$4:$S$53,10,FALSE)),VLOOKUP($A66,'申込一覧（女）'!$A$4:$T$53,10,FALSE),VLOOKUP($A66,'申込一覧（男）'!$A$4:$S$53,10,FALSE)),"")</f>
        <v/>
      </c>
      <c r="J66" s="50" t="str">
        <f>_xlfn.IFNA(IF(ISNA(VLOOKUP($A66,'申込一覧（男）'!$A$4:$S$53,12,FALSE)),VLOOKUP($A66,'申込一覧（女）'!$A$4:$T$53,12,FALSE),VLOOKUP($A66,'申込一覧（男）'!$A$4:$S$53,12,FALSE)),"")</f>
        <v/>
      </c>
      <c r="K66" s="50" t="str">
        <f>_xlfn.IFNA(IF(ISNA(VLOOKUP($A66,'申込一覧（男）'!$A$4:$S$53,14,FALSE)),VLOOKUP($A66,'申込一覧（女）'!$A$4:$T$53,14,FALSE),VLOOKUP($A66,'申込一覧（男）'!$A$4:$S$53,14,FALSE)),"")</f>
        <v/>
      </c>
      <c r="L66" s="52" t="str">
        <f>_xlfn.IFNA(IF(ISNA(VLOOKUP($A66,'申込一覧（男）'!$A$4:$S$53,15,FALSE)),"",VLOOKUP($A66,'申込一覧（男）'!$A$4:$S$53,15,FALSE)),"")</f>
        <v/>
      </c>
      <c r="M66" s="52" t="str">
        <f>_xlfn.IFNA(IF(ISNA(VLOOKUP($A66,'申込一覧（男）'!$A$4:$S$53,16,FALSE)),VLOOKUP($A66,'申込一覧（女）'!$A$4:$T$53,16,FALSE),VLOOKUP($A66,'申込一覧（男）'!$A$4:$S$53,16,FALSE)),"")</f>
        <v/>
      </c>
      <c r="N66" s="52" t="str">
        <f>_xlfn.IFNA(IF(ISNA(VLOOKUP($A66,'申込一覧（男）'!$A$4:$S$53,18,FALSE)),VLOOKUP($A66,'申込一覧（女）'!$A$4:$T$53,18,FALSE),VLOOKUP($A66,'申込一覧（男）'!$A$4:$S$53,18,FALSE)),"")</f>
        <v/>
      </c>
      <c r="O66" s="50" t="str">
        <f>_xlfn.IFNA(IF(ISNA(VLOOKUP($A66,'申込一覧（男）'!$A$4:$S$53,9,FALSE)),VLOOKUP($A66,'申込一覧（女）'!$A$4:$T$53,9,FALSE),VLOOKUP($A66,'申込一覧（男）'!$A$4:$S$53,9,FALSE)),"")</f>
        <v/>
      </c>
      <c r="P66" s="304"/>
      <c r="Q66" s="304"/>
      <c r="R66" s="12"/>
      <c r="T66" s="37">
        <v>363001</v>
      </c>
      <c r="U66" s="37" t="s">
        <v>198</v>
      </c>
      <c r="V66" s="37" t="s">
        <v>199</v>
      </c>
      <c r="W66" s="37" t="s">
        <v>200</v>
      </c>
    </row>
    <row r="67" spans="1:23" ht="20.25" customHeight="1">
      <c r="A67" s="48">
        <v>51</v>
      </c>
      <c r="B67" s="49" t="str">
        <f>_xlfn.IFNA(IF(ISNA(VLOOKUP($A67,'申込一覧（男）'!$A$4:$T$53,2,FALSE)),VLOOKUP($A67,'申込一覧（女）'!$A$4:$T$53,2,FALSE),VLOOKUP($A67,'申込一覧（男）'!$A$4:$T$53,2,FALSE)),"")</f>
        <v/>
      </c>
      <c r="C67" s="305" t="str">
        <f>_xlfn.IFNA(IF(ISNA(VLOOKUP($A67,'申込一覧（男）'!$A$4:$S$53,4,FALSE)),VLOOKUP($A67,'申込一覧（女）'!$A$4:$T$53,4,FALSE),VLOOKUP($A67,'申込一覧（男）'!$A$4:$S$53,4,FALSE)),"")</f>
        <v/>
      </c>
      <c r="D67" s="306" t="s">
        <v>357</v>
      </c>
      <c r="E67" s="50" t="str">
        <f>_xlfn.IFNA(IF(ISNA(VLOOKUP($A67,'申込一覧（男）'!$A$4:$S$53,5,FALSE)),VLOOKUP($A67,'申込一覧（女）'!$A$4:$T$53,5,FALSE),VLOOKUP($A67,'申込一覧（男）'!$A$4:$S$53,5,FALSE)),"")</f>
        <v/>
      </c>
      <c r="F67" s="50" t="str">
        <f>_xlfn.IFNA(IF(ISNA(VLOOKUP($A67,'申込一覧（男）'!$A$4:$S$53,7,FALSE)),VLOOKUP($A67,'申込一覧（女）'!$A$4:$T$53,7,FALSE),VLOOKUP($A67,'申込一覧（男）'!$A$4:$S$53,7,FALSE)),"")</f>
        <v/>
      </c>
      <c r="G67" s="62" t="str">
        <f>_xlfn.IFNA(IF(ISNA(VLOOKUP($A67,'申込一覧（男）'!$A$4:$S$53,3,FALSE)),VLOOKUP($A67,'申込一覧（女）'!$A$4:$T$53,3,FALSE),VLOOKUP($A67,'申込一覧（男）'!$A$4:$S$53,3,FALSE)),"")</f>
        <v/>
      </c>
      <c r="H67" s="51" t="str">
        <f>_xlfn.IFNA(IF(ISNA(VLOOKUP($A67,'申込一覧（男）'!$A$4:$S$53,8,FALSE)),VLOOKUP($A67,'申込一覧（女）'!$A$4:$T$53,8,FALSE),VLOOKUP($A67,'申込一覧（男）'!$A$4:$S$53,8,FALSE)),"")</f>
        <v/>
      </c>
      <c r="I67" s="50" t="str">
        <f>_xlfn.IFNA(IF(ISNA(VLOOKUP($A67,'申込一覧（男）'!$A$4:$S$53,10,FALSE)),VLOOKUP($A67,'申込一覧（女）'!$A$4:$T$53,10,FALSE),VLOOKUP($A67,'申込一覧（男）'!$A$4:$S$53,10,FALSE)),"")</f>
        <v/>
      </c>
      <c r="J67" s="50" t="str">
        <f>_xlfn.IFNA(IF(ISNA(VLOOKUP($A67,'申込一覧（男）'!$A$4:$S$53,12,FALSE)),VLOOKUP($A67,'申込一覧（女）'!$A$4:$T$53,12,FALSE),VLOOKUP($A67,'申込一覧（男）'!$A$4:$S$53,12,FALSE)),"")</f>
        <v/>
      </c>
      <c r="K67" s="50" t="str">
        <f>_xlfn.IFNA(IF(ISNA(VLOOKUP($A67,'申込一覧（男）'!$A$4:$S$53,14,FALSE)),VLOOKUP($A67,'申込一覧（女）'!$A$4:$T$53,14,FALSE),VLOOKUP($A67,'申込一覧（男）'!$A$4:$S$53,14,FALSE)),"")</f>
        <v/>
      </c>
      <c r="L67" s="52" t="str">
        <f>_xlfn.IFNA(IF(ISNA(VLOOKUP($A67,'申込一覧（男）'!$A$4:$S$53,15,FALSE)),"",VLOOKUP($A67,'申込一覧（男）'!$A$4:$S$53,15,FALSE)),"")</f>
        <v/>
      </c>
      <c r="M67" s="52" t="str">
        <f>_xlfn.IFNA(IF(ISNA(VLOOKUP($A67,'申込一覧（男）'!$A$4:$S$53,16,FALSE)),VLOOKUP($A67,'申込一覧（女）'!$A$4:$T$53,16,FALSE),VLOOKUP($A67,'申込一覧（男）'!$A$4:$S$53,16,FALSE)),"")</f>
        <v/>
      </c>
      <c r="N67" s="52" t="str">
        <f>_xlfn.IFNA(IF(ISNA(VLOOKUP($A67,'申込一覧（男）'!$A$4:$S$53,18,FALSE)),VLOOKUP($A67,'申込一覧（女）'!$A$4:$T$53,18,FALSE),VLOOKUP($A67,'申込一覧（男）'!$A$4:$S$53,18,FALSE)),"")</f>
        <v/>
      </c>
      <c r="O67" s="50" t="str">
        <f>_xlfn.IFNA(IF(ISNA(VLOOKUP($A67,'申込一覧（男）'!$A$4:$S$53,9,FALSE)),VLOOKUP($A67,'申込一覧（女）'!$A$4:$T$53,9,FALSE),VLOOKUP($A67,'申込一覧（男）'!$A$4:$S$53,9,FALSE)),"")</f>
        <v/>
      </c>
      <c r="P67" s="304"/>
      <c r="Q67" s="304"/>
      <c r="R67" s="12"/>
      <c r="T67" s="37">
        <v>373001</v>
      </c>
      <c r="U67" s="37" t="s">
        <v>337</v>
      </c>
      <c r="V67" s="37" t="s">
        <v>201</v>
      </c>
      <c r="W67" s="37" t="s">
        <v>202</v>
      </c>
    </row>
    <row r="68" spans="1:23" ht="20.25" customHeight="1">
      <c r="A68" s="48">
        <v>52</v>
      </c>
      <c r="B68" s="49" t="str">
        <f>_xlfn.IFNA(IF(ISNA(VLOOKUP($A68,'申込一覧（男）'!$A$4:$T$53,2,FALSE)),VLOOKUP($A68,'申込一覧（女）'!$A$4:$T$53,2,FALSE),VLOOKUP($A68,'申込一覧（男）'!$A$4:$T$53,2,FALSE)),"")</f>
        <v/>
      </c>
      <c r="C68" s="305" t="str">
        <f>_xlfn.IFNA(IF(ISNA(VLOOKUP($A68,'申込一覧（男）'!$A$4:$S$53,4,FALSE)),VLOOKUP($A68,'申込一覧（女）'!$A$4:$T$53,4,FALSE),VLOOKUP($A68,'申込一覧（男）'!$A$4:$S$53,4,FALSE)),"")</f>
        <v/>
      </c>
      <c r="D68" s="306" t="s">
        <v>357</v>
      </c>
      <c r="E68" s="50" t="str">
        <f>_xlfn.IFNA(IF(ISNA(VLOOKUP($A68,'申込一覧（男）'!$A$4:$S$53,5,FALSE)),VLOOKUP($A68,'申込一覧（女）'!$A$4:$T$53,5,FALSE),VLOOKUP($A68,'申込一覧（男）'!$A$4:$S$53,5,FALSE)),"")</f>
        <v/>
      </c>
      <c r="F68" s="50" t="str">
        <f>_xlfn.IFNA(IF(ISNA(VLOOKUP($A68,'申込一覧（男）'!$A$4:$S$53,7,FALSE)),VLOOKUP($A68,'申込一覧（女）'!$A$4:$T$53,7,FALSE),VLOOKUP($A68,'申込一覧（男）'!$A$4:$S$53,7,FALSE)),"")</f>
        <v/>
      </c>
      <c r="G68" s="62" t="str">
        <f>_xlfn.IFNA(IF(ISNA(VLOOKUP($A68,'申込一覧（男）'!$A$4:$S$53,3,FALSE)),VLOOKUP($A68,'申込一覧（女）'!$A$4:$T$53,3,FALSE),VLOOKUP($A68,'申込一覧（男）'!$A$4:$S$53,3,FALSE)),"")</f>
        <v/>
      </c>
      <c r="H68" s="51" t="str">
        <f>_xlfn.IFNA(IF(ISNA(VLOOKUP($A68,'申込一覧（男）'!$A$4:$S$53,8,FALSE)),VLOOKUP($A68,'申込一覧（女）'!$A$4:$T$53,8,FALSE),VLOOKUP($A68,'申込一覧（男）'!$A$4:$S$53,8,FALSE)),"")</f>
        <v/>
      </c>
      <c r="I68" s="50" t="str">
        <f>_xlfn.IFNA(IF(ISNA(VLOOKUP($A68,'申込一覧（男）'!$A$4:$S$53,10,FALSE)),VLOOKUP($A68,'申込一覧（女）'!$A$4:$T$53,10,FALSE),VLOOKUP($A68,'申込一覧（男）'!$A$4:$S$53,10,FALSE)),"")</f>
        <v/>
      </c>
      <c r="J68" s="50" t="str">
        <f>_xlfn.IFNA(IF(ISNA(VLOOKUP($A68,'申込一覧（男）'!$A$4:$S$53,12,FALSE)),VLOOKUP($A68,'申込一覧（女）'!$A$4:$T$53,12,FALSE),VLOOKUP($A68,'申込一覧（男）'!$A$4:$S$53,12,FALSE)),"")</f>
        <v/>
      </c>
      <c r="K68" s="50" t="str">
        <f>_xlfn.IFNA(IF(ISNA(VLOOKUP($A68,'申込一覧（男）'!$A$4:$S$53,14,FALSE)),VLOOKUP($A68,'申込一覧（女）'!$A$4:$T$53,14,FALSE),VLOOKUP($A68,'申込一覧（男）'!$A$4:$S$53,14,FALSE)),"")</f>
        <v/>
      </c>
      <c r="L68" s="52" t="str">
        <f>_xlfn.IFNA(IF(ISNA(VLOOKUP($A68,'申込一覧（男）'!$A$4:$S$53,15,FALSE)),"",VLOOKUP($A68,'申込一覧（男）'!$A$4:$S$53,15,FALSE)),"")</f>
        <v/>
      </c>
      <c r="M68" s="52" t="str">
        <f>_xlfn.IFNA(IF(ISNA(VLOOKUP($A68,'申込一覧（男）'!$A$4:$S$53,16,FALSE)),VLOOKUP($A68,'申込一覧（女）'!$A$4:$T$53,16,FALSE),VLOOKUP($A68,'申込一覧（男）'!$A$4:$S$53,16,FALSE)),"")</f>
        <v/>
      </c>
      <c r="N68" s="52" t="str">
        <f>_xlfn.IFNA(IF(ISNA(VLOOKUP($A68,'申込一覧（男）'!$A$4:$S$53,18,FALSE)),VLOOKUP($A68,'申込一覧（女）'!$A$4:$T$53,18,FALSE),VLOOKUP($A68,'申込一覧（男）'!$A$4:$S$53,18,FALSE)),"")</f>
        <v/>
      </c>
      <c r="O68" s="50" t="str">
        <f>_xlfn.IFNA(IF(ISNA(VLOOKUP($A68,'申込一覧（男）'!$A$4:$S$53,9,FALSE)),VLOOKUP($A68,'申込一覧（女）'!$A$4:$T$53,9,FALSE),VLOOKUP($A68,'申込一覧（男）'!$A$4:$S$53,9,FALSE)),"")</f>
        <v/>
      </c>
      <c r="P68" s="304"/>
      <c r="Q68" s="304"/>
      <c r="R68" s="12"/>
      <c r="T68" s="37">
        <v>373002</v>
      </c>
      <c r="U68" s="37" t="s">
        <v>338</v>
      </c>
      <c r="V68" s="37" t="s">
        <v>203</v>
      </c>
      <c r="W68" s="37" t="s">
        <v>204</v>
      </c>
    </row>
    <row r="69" spans="1:23" ht="20.25" customHeight="1">
      <c r="A69" s="48">
        <v>53</v>
      </c>
      <c r="B69" s="49" t="str">
        <f>_xlfn.IFNA(IF(ISNA(VLOOKUP($A69,'申込一覧（男）'!$A$4:$T$53,2,FALSE)),VLOOKUP($A69,'申込一覧（女）'!$A$4:$T$53,2,FALSE),VLOOKUP($A69,'申込一覧（男）'!$A$4:$T$53,2,FALSE)),"")</f>
        <v/>
      </c>
      <c r="C69" s="305" t="str">
        <f>_xlfn.IFNA(IF(ISNA(VLOOKUP($A69,'申込一覧（男）'!$A$4:$S$53,4,FALSE)),VLOOKUP($A69,'申込一覧（女）'!$A$4:$T$53,4,FALSE),VLOOKUP($A69,'申込一覧（男）'!$A$4:$S$53,4,FALSE)),"")</f>
        <v/>
      </c>
      <c r="D69" s="306" t="s">
        <v>357</v>
      </c>
      <c r="E69" s="50" t="str">
        <f>_xlfn.IFNA(IF(ISNA(VLOOKUP($A69,'申込一覧（男）'!$A$4:$S$53,5,FALSE)),VLOOKUP($A69,'申込一覧（女）'!$A$4:$T$53,5,FALSE),VLOOKUP($A69,'申込一覧（男）'!$A$4:$S$53,5,FALSE)),"")</f>
        <v/>
      </c>
      <c r="F69" s="50" t="str">
        <f>_xlfn.IFNA(IF(ISNA(VLOOKUP($A69,'申込一覧（男）'!$A$4:$S$53,7,FALSE)),VLOOKUP($A69,'申込一覧（女）'!$A$4:$T$53,7,FALSE),VLOOKUP($A69,'申込一覧（男）'!$A$4:$S$53,7,FALSE)),"")</f>
        <v/>
      </c>
      <c r="G69" s="62" t="str">
        <f>_xlfn.IFNA(IF(ISNA(VLOOKUP($A69,'申込一覧（男）'!$A$4:$S$53,3,FALSE)),VLOOKUP($A69,'申込一覧（女）'!$A$4:$T$53,3,FALSE),VLOOKUP($A69,'申込一覧（男）'!$A$4:$S$53,3,FALSE)),"")</f>
        <v/>
      </c>
      <c r="H69" s="51" t="str">
        <f>_xlfn.IFNA(IF(ISNA(VLOOKUP($A69,'申込一覧（男）'!$A$4:$S$53,8,FALSE)),VLOOKUP($A69,'申込一覧（女）'!$A$4:$T$53,8,FALSE),VLOOKUP($A69,'申込一覧（男）'!$A$4:$S$53,8,FALSE)),"")</f>
        <v/>
      </c>
      <c r="I69" s="50" t="str">
        <f>_xlfn.IFNA(IF(ISNA(VLOOKUP($A69,'申込一覧（男）'!$A$4:$S$53,10,FALSE)),VLOOKUP($A69,'申込一覧（女）'!$A$4:$T$53,10,FALSE),VLOOKUP($A69,'申込一覧（男）'!$A$4:$S$53,10,FALSE)),"")</f>
        <v/>
      </c>
      <c r="J69" s="50" t="str">
        <f>_xlfn.IFNA(IF(ISNA(VLOOKUP($A69,'申込一覧（男）'!$A$4:$S$53,12,FALSE)),VLOOKUP($A69,'申込一覧（女）'!$A$4:$T$53,12,FALSE),VLOOKUP($A69,'申込一覧（男）'!$A$4:$S$53,12,FALSE)),"")</f>
        <v/>
      </c>
      <c r="K69" s="50" t="str">
        <f>_xlfn.IFNA(IF(ISNA(VLOOKUP($A69,'申込一覧（男）'!$A$4:$S$53,14,FALSE)),VLOOKUP($A69,'申込一覧（女）'!$A$4:$T$53,14,FALSE),VLOOKUP($A69,'申込一覧（男）'!$A$4:$S$53,14,FALSE)),"")</f>
        <v/>
      </c>
      <c r="L69" s="52" t="str">
        <f>_xlfn.IFNA(IF(ISNA(VLOOKUP($A69,'申込一覧（男）'!$A$4:$S$53,15,FALSE)),"",VLOOKUP($A69,'申込一覧（男）'!$A$4:$S$53,15,FALSE)),"")</f>
        <v/>
      </c>
      <c r="M69" s="52" t="str">
        <f>_xlfn.IFNA(IF(ISNA(VLOOKUP($A69,'申込一覧（男）'!$A$4:$S$53,16,FALSE)),VLOOKUP($A69,'申込一覧（女）'!$A$4:$T$53,16,FALSE),VLOOKUP($A69,'申込一覧（男）'!$A$4:$S$53,16,FALSE)),"")</f>
        <v/>
      </c>
      <c r="N69" s="52" t="str">
        <f>_xlfn.IFNA(IF(ISNA(VLOOKUP($A69,'申込一覧（男）'!$A$4:$S$53,18,FALSE)),VLOOKUP($A69,'申込一覧（女）'!$A$4:$T$53,18,FALSE),VLOOKUP($A69,'申込一覧（男）'!$A$4:$S$53,18,FALSE)),"")</f>
        <v/>
      </c>
      <c r="O69" s="50" t="str">
        <f>_xlfn.IFNA(IF(ISNA(VLOOKUP($A69,'申込一覧（男）'!$A$4:$S$53,9,FALSE)),VLOOKUP($A69,'申込一覧（女）'!$A$4:$T$53,9,FALSE),VLOOKUP($A69,'申込一覧（男）'!$A$4:$S$53,9,FALSE)),"")</f>
        <v/>
      </c>
      <c r="P69" s="304"/>
      <c r="Q69" s="304"/>
      <c r="R69" s="12"/>
      <c r="T69" s="37">
        <v>383001</v>
      </c>
      <c r="U69" s="37" t="s">
        <v>205</v>
      </c>
      <c r="V69" s="37" t="s">
        <v>206</v>
      </c>
      <c r="W69" s="37" t="s">
        <v>207</v>
      </c>
    </row>
    <row r="70" spans="1:23" ht="20.25" customHeight="1">
      <c r="A70" s="48">
        <v>54</v>
      </c>
      <c r="B70" s="49" t="str">
        <f>_xlfn.IFNA(IF(ISNA(VLOOKUP($A70,'申込一覧（男）'!$A$4:$T$53,2,FALSE)),VLOOKUP($A70,'申込一覧（女）'!$A$4:$T$53,2,FALSE),VLOOKUP($A70,'申込一覧（男）'!$A$4:$T$53,2,FALSE)),"")</f>
        <v/>
      </c>
      <c r="C70" s="305" t="str">
        <f>_xlfn.IFNA(IF(ISNA(VLOOKUP($A70,'申込一覧（男）'!$A$4:$S$53,4,FALSE)),VLOOKUP($A70,'申込一覧（女）'!$A$4:$T$53,4,FALSE),VLOOKUP($A70,'申込一覧（男）'!$A$4:$S$53,4,FALSE)),"")</f>
        <v/>
      </c>
      <c r="D70" s="306" t="s">
        <v>357</v>
      </c>
      <c r="E70" s="50" t="str">
        <f>_xlfn.IFNA(IF(ISNA(VLOOKUP($A70,'申込一覧（男）'!$A$4:$S$53,5,FALSE)),VLOOKUP($A70,'申込一覧（女）'!$A$4:$T$53,5,FALSE),VLOOKUP($A70,'申込一覧（男）'!$A$4:$S$53,5,FALSE)),"")</f>
        <v/>
      </c>
      <c r="F70" s="50" t="str">
        <f>_xlfn.IFNA(IF(ISNA(VLOOKUP($A70,'申込一覧（男）'!$A$4:$S$53,7,FALSE)),VLOOKUP($A70,'申込一覧（女）'!$A$4:$T$53,7,FALSE),VLOOKUP($A70,'申込一覧（男）'!$A$4:$S$53,7,FALSE)),"")</f>
        <v/>
      </c>
      <c r="G70" s="62" t="str">
        <f>_xlfn.IFNA(IF(ISNA(VLOOKUP($A70,'申込一覧（男）'!$A$4:$S$53,3,FALSE)),VLOOKUP($A70,'申込一覧（女）'!$A$4:$T$53,3,FALSE),VLOOKUP($A70,'申込一覧（男）'!$A$4:$S$53,3,FALSE)),"")</f>
        <v/>
      </c>
      <c r="H70" s="51" t="str">
        <f>_xlfn.IFNA(IF(ISNA(VLOOKUP($A70,'申込一覧（男）'!$A$4:$S$53,8,FALSE)),VLOOKUP($A70,'申込一覧（女）'!$A$4:$T$53,8,FALSE),VLOOKUP($A70,'申込一覧（男）'!$A$4:$S$53,8,FALSE)),"")</f>
        <v/>
      </c>
      <c r="I70" s="50" t="str">
        <f>_xlfn.IFNA(IF(ISNA(VLOOKUP($A70,'申込一覧（男）'!$A$4:$S$53,10,FALSE)),VLOOKUP($A70,'申込一覧（女）'!$A$4:$T$53,10,FALSE),VLOOKUP($A70,'申込一覧（男）'!$A$4:$S$53,10,FALSE)),"")</f>
        <v/>
      </c>
      <c r="J70" s="50" t="str">
        <f>_xlfn.IFNA(IF(ISNA(VLOOKUP($A70,'申込一覧（男）'!$A$4:$S$53,12,FALSE)),VLOOKUP($A70,'申込一覧（女）'!$A$4:$T$53,12,FALSE),VLOOKUP($A70,'申込一覧（男）'!$A$4:$S$53,12,FALSE)),"")</f>
        <v/>
      </c>
      <c r="K70" s="50" t="str">
        <f>_xlfn.IFNA(IF(ISNA(VLOOKUP($A70,'申込一覧（男）'!$A$4:$S$53,14,FALSE)),VLOOKUP($A70,'申込一覧（女）'!$A$4:$T$53,14,FALSE),VLOOKUP($A70,'申込一覧（男）'!$A$4:$S$53,14,FALSE)),"")</f>
        <v/>
      </c>
      <c r="L70" s="52" t="str">
        <f>_xlfn.IFNA(IF(ISNA(VLOOKUP($A70,'申込一覧（男）'!$A$4:$S$53,15,FALSE)),"",VLOOKUP($A70,'申込一覧（男）'!$A$4:$S$53,15,FALSE)),"")</f>
        <v/>
      </c>
      <c r="M70" s="52" t="str">
        <f>_xlfn.IFNA(IF(ISNA(VLOOKUP($A70,'申込一覧（男）'!$A$4:$S$53,16,FALSE)),VLOOKUP($A70,'申込一覧（女）'!$A$4:$T$53,16,FALSE),VLOOKUP($A70,'申込一覧（男）'!$A$4:$S$53,16,FALSE)),"")</f>
        <v/>
      </c>
      <c r="N70" s="52" t="str">
        <f>_xlfn.IFNA(IF(ISNA(VLOOKUP($A70,'申込一覧（男）'!$A$4:$S$53,18,FALSE)),VLOOKUP($A70,'申込一覧（女）'!$A$4:$T$53,18,FALSE),VLOOKUP($A70,'申込一覧（男）'!$A$4:$S$53,18,FALSE)),"")</f>
        <v/>
      </c>
      <c r="O70" s="50" t="str">
        <f>_xlfn.IFNA(IF(ISNA(VLOOKUP($A70,'申込一覧（男）'!$A$4:$S$53,9,FALSE)),VLOOKUP($A70,'申込一覧（女）'!$A$4:$T$53,9,FALSE),VLOOKUP($A70,'申込一覧（男）'!$A$4:$S$53,9,FALSE)),"")</f>
        <v/>
      </c>
      <c r="P70" s="304"/>
      <c r="Q70" s="304"/>
      <c r="R70" s="12"/>
      <c r="T70" s="37">
        <v>383002</v>
      </c>
      <c r="U70" s="37" t="s">
        <v>208</v>
      </c>
      <c r="V70" s="37" t="s">
        <v>209</v>
      </c>
      <c r="W70" s="37" t="s">
        <v>210</v>
      </c>
    </row>
    <row r="71" spans="1:23" ht="20.25" customHeight="1">
      <c r="A71" s="48">
        <v>55</v>
      </c>
      <c r="B71" s="49" t="str">
        <f>_xlfn.IFNA(IF(ISNA(VLOOKUP($A71,'申込一覧（男）'!$A$4:$T$53,2,FALSE)),VLOOKUP($A71,'申込一覧（女）'!$A$4:$T$53,2,FALSE),VLOOKUP($A71,'申込一覧（男）'!$A$4:$T$53,2,FALSE)),"")</f>
        <v/>
      </c>
      <c r="C71" s="305" t="str">
        <f>_xlfn.IFNA(IF(ISNA(VLOOKUP($A71,'申込一覧（男）'!$A$4:$S$53,4,FALSE)),VLOOKUP($A71,'申込一覧（女）'!$A$4:$T$53,4,FALSE),VLOOKUP($A71,'申込一覧（男）'!$A$4:$S$53,4,FALSE)),"")</f>
        <v/>
      </c>
      <c r="D71" s="306" t="s">
        <v>357</v>
      </c>
      <c r="E71" s="50" t="str">
        <f>_xlfn.IFNA(IF(ISNA(VLOOKUP($A71,'申込一覧（男）'!$A$4:$S$53,5,FALSE)),VLOOKUP($A71,'申込一覧（女）'!$A$4:$T$53,5,FALSE),VLOOKUP($A71,'申込一覧（男）'!$A$4:$S$53,5,FALSE)),"")</f>
        <v/>
      </c>
      <c r="F71" s="50" t="str">
        <f>_xlfn.IFNA(IF(ISNA(VLOOKUP($A71,'申込一覧（男）'!$A$4:$S$53,7,FALSE)),VLOOKUP($A71,'申込一覧（女）'!$A$4:$T$53,7,FALSE),VLOOKUP($A71,'申込一覧（男）'!$A$4:$S$53,7,FALSE)),"")</f>
        <v/>
      </c>
      <c r="G71" s="62" t="str">
        <f>_xlfn.IFNA(IF(ISNA(VLOOKUP($A71,'申込一覧（男）'!$A$4:$S$53,3,FALSE)),VLOOKUP($A71,'申込一覧（女）'!$A$4:$T$53,3,FALSE),VLOOKUP($A71,'申込一覧（男）'!$A$4:$S$53,3,FALSE)),"")</f>
        <v/>
      </c>
      <c r="H71" s="51" t="str">
        <f>_xlfn.IFNA(IF(ISNA(VLOOKUP($A71,'申込一覧（男）'!$A$4:$S$53,8,FALSE)),VLOOKUP($A71,'申込一覧（女）'!$A$4:$T$53,8,FALSE),VLOOKUP($A71,'申込一覧（男）'!$A$4:$S$53,8,FALSE)),"")</f>
        <v/>
      </c>
      <c r="I71" s="50" t="str">
        <f>_xlfn.IFNA(IF(ISNA(VLOOKUP($A71,'申込一覧（男）'!$A$4:$S$53,10,FALSE)),VLOOKUP($A71,'申込一覧（女）'!$A$4:$T$53,10,FALSE),VLOOKUP($A71,'申込一覧（男）'!$A$4:$S$53,10,FALSE)),"")</f>
        <v/>
      </c>
      <c r="J71" s="50" t="str">
        <f>_xlfn.IFNA(IF(ISNA(VLOOKUP($A71,'申込一覧（男）'!$A$4:$S$53,12,FALSE)),VLOOKUP($A71,'申込一覧（女）'!$A$4:$T$53,12,FALSE),VLOOKUP($A71,'申込一覧（男）'!$A$4:$S$53,12,FALSE)),"")</f>
        <v/>
      </c>
      <c r="K71" s="50" t="str">
        <f>_xlfn.IFNA(IF(ISNA(VLOOKUP($A71,'申込一覧（男）'!$A$4:$S$53,14,FALSE)),VLOOKUP($A71,'申込一覧（女）'!$A$4:$T$53,14,FALSE),VLOOKUP($A71,'申込一覧（男）'!$A$4:$S$53,14,FALSE)),"")</f>
        <v/>
      </c>
      <c r="L71" s="52" t="str">
        <f>_xlfn.IFNA(IF(ISNA(VLOOKUP($A71,'申込一覧（男）'!$A$4:$S$53,15,FALSE)),"",VLOOKUP($A71,'申込一覧（男）'!$A$4:$S$53,15,FALSE)),"")</f>
        <v/>
      </c>
      <c r="M71" s="52" t="str">
        <f>_xlfn.IFNA(IF(ISNA(VLOOKUP($A71,'申込一覧（男）'!$A$4:$S$53,16,FALSE)),VLOOKUP($A71,'申込一覧（女）'!$A$4:$T$53,16,FALSE),VLOOKUP($A71,'申込一覧（男）'!$A$4:$S$53,16,FALSE)),"")</f>
        <v/>
      </c>
      <c r="N71" s="52" t="str">
        <f>_xlfn.IFNA(IF(ISNA(VLOOKUP($A71,'申込一覧（男）'!$A$4:$S$53,18,FALSE)),VLOOKUP($A71,'申込一覧（女）'!$A$4:$T$53,18,FALSE),VLOOKUP($A71,'申込一覧（男）'!$A$4:$S$53,18,FALSE)),"")</f>
        <v/>
      </c>
      <c r="O71" s="50" t="str">
        <f>_xlfn.IFNA(IF(ISNA(VLOOKUP($A71,'申込一覧（男）'!$A$4:$S$53,9,FALSE)),VLOOKUP($A71,'申込一覧（女）'!$A$4:$T$53,9,FALSE),VLOOKUP($A71,'申込一覧（男）'!$A$4:$S$53,9,FALSE)),"")</f>
        <v/>
      </c>
      <c r="P71" s="304"/>
      <c r="Q71" s="304"/>
      <c r="R71" s="12"/>
      <c r="T71" s="37">
        <v>393001</v>
      </c>
      <c r="U71" s="37" t="s">
        <v>211</v>
      </c>
      <c r="V71" s="37" t="s">
        <v>212</v>
      </c>
      <c r="W71" s="37" t="s">
        <v>213</v>
      </c>
    </row>
    <row r="72" spans="1:23" ht="20.25" customHeight="1">
      <c r="A72" s="48">
        <v>56</v>
      </c>
      <c r="B72" s="49" t="str">
        <f>_xlfn.IFNA(IF(ISNA(VLOOKUP($A72,'申込一覧（男）'!$A$4:$T$53,2,FALSE)),VLOOKUP($A72,'申込一覧（女）'!$A$4:$T$53,2,FALSE),VLOOKUP($A72,'申込一覧（男）'!$A$4:$T$53,2,FALSE)),"")</f>
        <v/>
      </c>
      <c r="C72" s="305" t="str">
        <f>_xlfn.IFNA(IF(ISNA(VLOOKUP($A72,'申込一覧（男）'!$A$4:$S$53,4,FALSE)),VLOOKUP($A72,'申込一覧（女）'!$A$4:$T$53,4,FALSE),VLOOKUP($A72,'申込一覧（男）'!$A$4:$S$53,4,FALSE)),"")</f>
        <v/>
      </c>
      <c r="D72" s="306" t="s">
        <v>357</v>
      </c>
      <c r="E72" s="50" t="str">
        <f>_xlfn.IFNA(IF(ISNA(VLOOKUP($A72,'申込一覧（男）'!$A$4:$S$53,5,FALSE)),VLOOKUP($A72,'申込一覧（女）'!$A$4:$T$53,5,FALSE),VLOOKUP($A72,'申込一覧（男）'!$A$4:$S$53,5,FALSE)),"")</f>
        <v/>
      </c>
      <c r="F72" s="50" t="str">
        <f>_xlfn.IFNA(IF(ISNA(VLOOKUP($A72,'申込一覧（男）'!$A$4:$S$53,7,FALSE)),VLOOKUP($A72,'申込一覧（女）'!$A$4:$T$53,7,FALSE),VLOOKUP($A72,'申込一覧（男）'!$A$4:$S$53,7,FALSE)),"")</f>
        <v/>
      </c>
      <c r="G72" s="62" t="str">
        <f>_xlfn.IFNA(IF(ISNA(VLOOKUP($A72,'申込一覧（男）'!$A$4:$S$53,3,FALSE)),VLOOKUP($A72,'申込一覧（女）'!$A$4:$T$53,3,FALSE),VLOOKUP($A72,'申込一覧（男）'!$A$4:$S$53,3,FALSE)),"")</f>
        <v/>
      </c>
      <c r="H72" s="51" t="str">
        <f>_xlfn.IFNA(IF(ISNA(VLOOKUP($A72,'申込一覧（男）'!$A$4:$S$53,8,FALSE)),VLOOKUP($A72,'申込一覧（女）'!$A$4:$T$53,8,FALSE),VLOOKUP($A72,'申込一覧（男）'!$A$4:$S$53,8,FALSE)),"")</f>
        <v/>
      </c>
      <c r="I72" s="50" t="str">
        <f>_xlfn.IFNA(IF(ISNA(VLOOKUP($A72,'申込一覧（男）'!$A$4:$S$53,10,FALSE)),VLOOKUP($A72,'申込一覧（女）'!$A$4:$T$53,10,FALSE),VLOOKUP($A72,'申込一覧（男）'!$A$4:$S$53,10,FALSE)),"")</f>
        <v/>
      </c>
      <c r="J72" s="50" t="str">
        <f>_xlfn.IFNA(IF(ISNA(VLOOKUP($A72,'申込一覧（男）'!$A$4:$S$53,12,FALSE)),VLOOKUP($A72,'申込一覧（女）'!$A$4:$T$53,12,FALSE),VLOOKUP($A72,'申込一覧（男）'!$A$4:$S$53,12,FALSE)),"")</f>
        <v/>
      </c>
      <c r="K72" s="50" t="str">
        <f>_xlfn.IFNA(IF(ISNA(VLOOKUP($A72,'申込一覧（男）'!$A$4:$S$53,14,FALSE)),VLOOKUP($A72,'申込一覧（女）'!$A$4:$T$53,14,FALSE),VLOOKUP($A72,'申込一覧（男）'!$A$4:$S$53,14,FALSE)),"")</f>
        <v/>
      </c>
      <c r="L72" s="52" t="str">
        <f>_xlfn.IFNA(IF(ISNA(VLOOKUP($A72,'申込一覧（男）'!$A$4:$S$53,15,FALSE)),"",VLOOKUP($A72,'申込一覧（男）'!$A$4:$S$53,15,FALSE)),"")</f>
        <v/>
      </c>
      <c r="M72" s="52" t="str">
        <f>_xlfn.IFNA(IF(ISNA(VLOOKUP($A72,'申込一覧（男）'!$A$4:$S$53,16,FALSE)),VLOOKUP($A72,'申込一覧（女）'!$A$4:$T$53,16,FALSE),VLOOKUP($A72,'申込一覧（男）'!$A$4:$S$53,16,FALSE)),"")</f>
        <v/>
      </c>
      <c r="N72" s="52" t="str">
        <f>_xlfn.IFNA(IF(ISNA(VLOOKUP($A72,'申込一覧（男）'!$A$4:$S$53,18,FALSE)),VLOOKUP($A72,'申込一覧（女）'!$A$4:$T$53,18,FALSE),VLOOKUP($A72,'申込一覧（男）'!$A$4:$S$53,18,FALSE)),"")</f>
        <v/>
      </c>
      <c r="O72" s="50" t="str">
        <f>_xlfn.IFNA(IF(ISNA(VLOOKUP($A72,'申込一覧（男）'!$A$4:$S$53,9,FALSE)),VLOOKUP($A72,'申込一覧（女）'!$A$4:$T$53,9,FALSE),VLOOKUP($A72,'申込一覧（男）'!$A$4:$S$53,9,FALSE)),"")</f>
        <v/>
      </c>
      <c r="P72" s="304"/>
      <c r="Q72" s="304"/>
      <c r="R72" s="12"/>
      <c r="T72" s="37">
        <v>403001</v>
      </c>
      <c r="U72" s="37" t="s">
        <v>214</v>
      </c>
      <c r="V72" s="37" t="s">
        <v>215</v>
      </c>
      <c r="W72" s="37" t="s">
        <v>216</v>
      </c>
    </row>
    <row r="73" spans="1:23" ht="20.25" customHeight="1">
      <c r="A73" s="48">
        <v>57</v>
      </c>
      <c r="B73" s="49" t="str">
        <f>_xlfn.IFNA(IF(ISNA(VLOOKUP($A73,'申込一覧（男）'!$A$4:$T$53,2,FALSE)),VLOOKUP($A73,'申込一覧（女）'!$A$4:$T$53,2,FALSE),VLOOKUP($A73,'申込一覧（男）'!$A$4:$T$53,2,FALSE)),"")</f>
        <v/>
      </c>
      <c r="C73" s="305" t="str">
        <f>_xlfn.IFNA(IF(ISNA(VLOOKUP($A73,'申込一覧（男）'!$A$4:$S$53,4,FALSE)),VLOOKUP($A73,'申込一覧（女）'!$A$4:$T$53,4,FALSE),VLOOKUP($A73,'申込一覧（男）'!$A$4:$S$53,4,FALSE)),"")</f>
        <v/>
      </c>
      <c r="D73" s="306" t="s">
        <v>357</v>
      </c>
      <c r="E73" s="50" t="str">
        <f>_xlfn.IFNA(IF(ISNA(VLOOKUP($A73,'申込一覧（男）'!$A$4:$S$53,5,FALSE)),VLOOKUP($A73,'申込一覧（女）'!$A$4:$T$53,5,FALSE),VLOOKUP($A73,'申込一覧（男）'!$A$4:$S$53,5,FALSE)),"")</f>
        <v/>
      </c>
      <c r="F73" s="50" t="str">
        <f>_xlfn.IFNA(IF(ISNA(VLOOKUP($A73,'申込一覧（男）'!$A$4:$S$53,7,FALSE)),VLOOKUP($A73,'申込一覧（女）'!$A$4:$T$53,7,FALSE),VLOOKUP($A73,'申込一覧（男）'!$A$4:$S$53,7,FALSE)),"")</f>
        <v/>
      </c>
      <c r="G73" s="62" t="str">
        <f>_xlfn.IFNA(IF(ISNA(VLOOKUP($A73,'申込一覧（男）'!$A$4:$S$53,3,FALSE)),VLOOKUP($A73,'申込一覧（女）'!$A$4:$T$53,3,FALSE),VLOOKUP($A73,'申込一覧（男）'!$A$4:$S$53,3,FALSE)),"")</f>
        <v/>
      </c>
      <c r="H73" s="51" t="str">
        <f>_xlfn.IFNA(IF(ISNA(VLOOKUP($A73,'申込一覧（男）'!$A$4:$S$53,8,FALSE)),VLOOKUP($A73,'申込一覧（女）'!$A$4:$T$53,8,FALSE),VLOOKUP($A73,'申込一覧（男）'!$A$4:$S$53,8,FALSE)),"")</f>
        <v/>
      </c>
      <c r="I73" s="50" t="str">
        <f>_xlfn.IFNA(IF(ISNA(VLOOKUP($A73,'申込一覧（男）'!$A$4:$S$53,10,FALSE)),VLOOKUP($A73,'申込一覧（女）'!$A$4:$T$53,10,FALSE),VLOOKUP($A73,'申込一覧（男）'!$A$4:$S$53,10,FALSE)),"")</f>
        <v/>
      </c>
      <c r="J73" s="50" t="str">
        <f>_xlfn.IFNA(IF(ISNA(VLOOKUP($A73,'申込一覧（男）'!$A$4:$S$53,12,FALSE)),VLOOKUP($A73,'申込一覧（女）'!$A$4:$T$53,12,FALSE),VLOOKUP($A73,'申込一覧（男）'!$A$4:$S$53,12,FALSE)),"")</f>
        <v/>
      </c>
      <c r="K73" s="50" t="str">
        <f>_xlfn.IFNA(IF(ISNA(VLOOKUP($A73,'申込一覧（男）'!$A$4:$S$53,14,FALSE)),VLOOKUP($A73,'申込一覧（女）'!$A$4:$T$53,14,FALSE),VLOOKUP($A73,'申込一覧（男）'!$A$4:$S$53,14,FALSE)),"")</f>
        <v/>
      </c>
      <c r="L73" s="52" t="str">
        <f>_xlfn.IFNA(IF(ISNA(VLOOKUP($A73,'申込一覧（男）'!$A$4:$S$53,15,FALSE)),"",VLOOKUP($A73,'申込一覧（男）'!$A$4:$S$53,15,FALSE)),"")</f>
        <v/>
      </c>
      <c r="M73" s="52" t="str">
        <f>_xlfn.IFNA(IF(ISNA(VLOOKUP($A73,'申込一覧（男）'!$A$4:$S$53,16,FALSE)),VLOOKUP($A73,'申込一覧（女）'!$A$4:$T$53,16,FALSE),VLOOKUP($A73,'申込一覧（男）'!$A$4:$S$53,16,FALSE)),"")</f>
        <v/>
      </c>
      <c r="N73" s="52" t="str">
        <f>_xlfn.IFNA(IF(ISNA(VLOOKUP($A73,'申込一覧（男）'!$A$4:$S$53,18,FALSE)),VLOOKUP($A73,'申込一覧（女）'!$A$4:$T$53,18,FALSE),VLOOKUP($A73,'申込一覧（男）'!$A$4:$S$53,18,FALSE)),"")</f>
        <v/>
      </c>
      <c r="O73" s="50" t="str">
        <f>_xlfn.IFNA(IF(ISNA(VLOOKUP($A73,'申込一覧（男）'!$A$4:$S$53,9,FALSE)),VLOOKUP($A73,'申込一覧（女）'!$A$4:$T$53,9,FALSE),VLOOKUP($A73,'申込一覧（男）'!$A$4:$S$53,9,FALSE)),"")</f>
        <v/>
      </c>
      <c r="P73" s="304"/>
      <c r="Q73" s="304"/>
      <c r="R73" s="12"/>
      <c r="T73" s="37">
        <v>403002</v>
      </c>
      <c r="U73" s="37" t="s">
        <v>217</v>
      </c>
      <c r="V73" s="37" t="s">
        <v>218</v>
      </c>
      <c r="W73" s="37" t="s">
        <v>219</v>
      </c>
    </row>
    <row r="74" spans="1:23" ht="20.25" customHeight="1">
      <c r="A74" s="48">
        <v>58</v>
      </c>
      <c r="B74" s="49" t="str">
        <f>_xlfn.IFNA(IF(ISNA(VLOOKUP($A74,'申込一覧（男）'!$A$4:$T$53,2,FALSE)),VLOOKUP($A74,'申込一覧（女）'!$A$4:$T$53,2,FALSE),VLOOKUP($A74,'申込一覧（男）'!$A$4:$T$53,2,FALSE)),"")</f>
        <v/>
      </c>
      <c r="C74" s="305" t="str">
        <f>_xlfn.IFNA(IF(ISNA(VLOOKUP($A74,'申込一覧（男）'!$A$4:$S$53,4,FALSE)),VLOOKUP($A74,'申込一覧（女）'!$A$4:$T$53,4,FALSE),VLOOKUP($A74,'申込一覧（男）'!$A$4:$S$53,4,FALSE)),"")</f>
        <v/>
      </c>
      <c r="D74" s="306" t="s">
        <v>357</v>
      </c>
      <c r="E74" s="50" t="str">
        <f>_xlfn.IFNA(IF(ISNA(VLOOKUP($A74,'申込一覧（男）'!$A$4:$S$53,5,FALSE)),VLOOKUP($A74,'申込一覧（女）'!$A$4:$T$53,5,FALSE),VLOOKUP($A74,'申込一覧（男）'!$A$4:$S$53,5,FALSE)),"")</f>
        <v/>
      </c>
      <c r="F74" s="50" t="str">
        <f>_xlfn.IFNA(IF(ISNA(VLOOKUP($A74,'申込一覧（男）'!$A$4:$S$53,7,FALSE)),VLOOKUP($A74,'申込一覧（女）'!$A$4:$T$53,7,FALSE),VLOOKUP($A74,'申込一覧（男）'!$A$4:$S$53,7,FALSE)),"")</f>
        <v/>
      </c>
      <c r="G74" s="62" t="str">
        <f>_xlfn.IFNA(IF(ISNA(VLOOKUP($A74,'申込一覧（男）'!$A$4:$S$53,3,FALSE)),VLOOKUP($A74,'申込一覧（女）'!$A$4:$T$53,3,FALSE),VLOOKUP($A74,'申込一覧（男）'!$A$4:$S$53,3,FALSE)),"")</f>
        <v/>
      </c>
      <c r="H74" s="51" t="str">
        <f>_xlfn.IFNA(IF(ISNA(VLOOKUP($A74,'申込一覧（男）'!$A$4:$S$53,8,FALSE)),VLOOKUP($A74,'申込一覧（女）'!$A$4:$T$53,8,FALSE),VLOOKUP($A74,'申込一覧（男）'!$A$4:$S$53,8,FALSE)),"")</f>
        <v/>
      </c>
      <c r="I74" s="50" t="str">
        <f>_xlfn.IFNA(IF(ISNA(VLOOKUP($A74,'申込一覧（男）'!$A$4:$S$53,10,FALSE)),VLOOKUP($A74,'申込一覧（女）'!$A$4:$T$53,10,FALSE),VLOOKUP($A74,'申込一覧（男）'!$A$4:$S$53,10,FALSE)),"")</f>
        <v/>
      </c>
      <c r="J74" s="50" t="str">
        <f>_xlfn.IFNA(IF(ISNA(VLOOKUP($A74,'申込一覧（男）'!$A$4:$S$53,12,FALSE)),VLOOKUP($A74,'申込一覧（女）'!$A$4:$T$53,12,FALSE),VLOOKUP($A74,'申込一覧（男）'!$A$4:$S$53,12,FALSE)),"")</f>
        <v/>
      </c>
      <c r="K74" s="50" t="str">
        <f>_xlfn.IFNA(IF(ISNA(VLOOKUP($A74,'申込一覧（男）'!$A$4:$S$53,14,FALSE)),VLOOKUP($A74,'申込一覧（女）'!$A$4:$T$53,14,FALSE),VLOOKUP($A74,'申込一覧（男）'!$A$4:$S$53,14,FALSE)),"")</f>
        <v/>
      </c>
      <c r="L74" s="52" t="str">
        <f>_xlfn.IFNA(IF(ISNA(VLOOKUP($A74,'申込一覧（男）'!$A$4:$S$53,15,FALSE)),"",VLOOKUP($A74,'申込一覧（男）'!$A$4:$S$53,15,FALSE)),"")</f>
        <v/>
      </c>
      <c r="M74" s="52" t="str">
        <f>_xlfn.IFNA(IF(ISNA(VLOOKUP($A74,'申込一覧（男）'!$A$4:$S$53,16,FALSE)),VLOOKUP($A74,'申込一覧（女）'!$A$4:$T$53,16,FALSE),VLOOKUP($A74,'申込一覧（男）'!$A$4:$S$53,16,FALSE)),"")</f>
        <v/>
      </c>
      <c r="N74" s="52" t="str">
        <f>_xlfn.IFNA(IF(ISNA(VLOOKUP($A74,'申込一覧（男）'!$A$4:$S$53,18,FALSE)),VLOOKUP($A74,'申込一覧（女）'!$A$4:$T$53,18,FALSE),VLOOKUP($A74,'申込一覧（男）'!$A$4:$S$53,18,FALSE)),"")</f>
        <v/>
      </c>
      <c r="O74" s="50" t="str">
        <f>_xlfn.IFNA(IF(ISNA(VLOOKUP($A74,'申込一覧（男）'!$A$4:$S$53,9,FALSE)),VLOOKUP($A74,'申込一覧（女）'!$A$4:$T$53,9,FALSE),VLOOKUP($A74,'申込一覧（男）'!$A$4:$S$53,9,FALSE)),"")</f>
        <v/>
      </c>
      <c r="P74" s="304"/>
      <c r="Q74" s="304"/>
      <c r="R74" s="12"/>
      <c r="T74" s="37">
        <v>403003</v>
      </c>
      <c r="U74" s="37" t="s">
        <v>220</v>
      </c>
      <c r="V74" s="37" t="s">
        <v>221</v>
      </c>
      <c r="W74" s="37" t="s">
        <v>222</v>
      </c>
    </row>
    <row r="75" spans="1:23" ht="20.25" customHeight="1">
      <c r="A75" s="48">
        <v>59</v>
      </c>
      <c r="B75" s="49" t="str">
        <f>_xlfn.IFNA(IF(ISNA(VLOOKUP($A75,'申込一覧（男）'!$A$4:$T$53,2,FALSE)),VLOOKUP($A75,'申込一覧（女）'!$A$4:$T$53,2,FALSE),VLOOKUP($A75,'申込一覧（男）'!$A$4:$T$53,2,FALSE)),"")</f>
        <v/>
      </c>
      <c r="C75" s="305" t="str">
        <f>_xlfn.IFNA(IF(ISNA(VLOOKUP($A75,'申込一覧（男）'!$A$4:$S$53,4,FALSE)),VLOOKUP($A75,'申込一覧（女）'!$A$4:$T$53,4,FALSE),VLOOKUP($A75,'申込一覧（男）'!$A$4:$S$53,4,FALSE)),"")</f>
        <v/>
      </c>
      <c r="D75" s="306" t="s">
        <v>357</v>
      </c>
      <c r="E75" s="50" t="str">
        <f>_xlfn.IFNA(IF(ISNA(VLOOKUP($A75,'申込一覧（男）'!$A$4:$S$53,5,FALSE)),VLOOKUP($A75,'申込一覧（女）'!$A$4:$T$53,5,FALSE),VLOOKUP($A75,'申込一覧（男）'!$A$4:$S$53,5,FALSE)),"")</f>
        <v/>
      </c>
      <c r="F75" s="50" t="str">
        <f>_xlfn.IFNA(IF(ISNA(VLOOKUP($A75,'申込一覧（男）'!$A$4:$S$53,7,FALSE)),VLOOKUP($A75,'申込一覧（女）'!$A$4:$T$53,7,FALSE),VLOOKUP($A75,'申込一覧（男）'!$A$4:$S$53,7,FALSE)),"")</f>
        <v/>
      </c>
      <c r="G75" s="62" t="str">
        <f>_xlfn.IFNA(IF(ISNA(VLOOKUP($A75,'申込一覧（男）'!$A$4:$S$53,3,FALSE)),VLOOKUP($A75,'申込一覧（女）'!$A$4:$T$53,3,FALSE),VLOOKUP($A75,'申込一覧（男）'!$A$4:$S$53,3,FALSE)),"")</f>
        <v/>
      </c>
      <c r="H75" s="51" t="str">
        <f>_xlfn.IFNA(IF(ISNA(VLOOKUP($A75,'申込一覧（男）'!$A$4:$S$53,8,FALSE)),VLOOKUP($A75,'申込一覧（女）'!$A$4:$T$53,8,FALSE),VLOOKUP($A75,'申込一覧（男）'!$A$4:$S$53,8,FALSE)),"")</f>
        <v/>
      </c>
      <c r="I75" s="50" t="str">
        <f>_xlfn.IFNA(IF(ISNA(VLOOKUP($A75,'申込一覧（男）'!$A$4:$S$53,10,FALSE)),VLOOKUP($A75,'申込一覧（女）'!$A$4:$T$53,10,FALSE),VLOOKUP($A75,'申込一覧（男）'!$A$4:$S$53,10,FALSE)),"")</f>
        <v/>
      </c>
      <c r="J75" s="50" t="str">
        <f>_xlfn.IFNA(IF(ISNA(VLOOKUP($A75,'申込一覧（男）'!$A$4:$S$53,12,FALSE)),VLOOKUP($A75,'申込一覧（女）'!$A$4:$T$53,12,FALSE),VLOOKUP($A75,'申込一覧（男）'!$A$4:$S$53,12,FALSE)),"")</f>
        <v/>
      </c>
      <c r="K75" s="50" t="str">
        <f>_xlfn.IFNA(IF(ISNA(VLOOKUP($A75,'申込一覧（男）'!$A$4:$S$53,14,FALSE)),VLOOKUP($A75,'申込一覧（女）'!$A$4:$T$53,14,FALSE),VLOOKUP($A75,'申込一覧（男）'!$A$4:$S$53,14,FALSE)),"")</f>
        <v/>
      </c>
      <c r="L75" s="52" t="str">
        <f>_xlfn.IFNA(IF(ISNA(VLOOKUP($A75,'申込一覧（男）'!$A$4:$S$53,15,FALSE)),"",VLOOKUP($A75,'申込一覧（男）'!$A$4:$S$53,15,FALSE)),"")</f>
        <v/>
      </c>
      <c r="M75" s="52" t="str">
        <f>_xlfn.IFNA(IF(ISNA(VLOOKUP($A75,'申込一覧（男）'!$A$4:$S$53,16,FALSE)),VLOOKUP($A75,'申込一覧（女）'!$A$4:$T$53,16,FALSE),VLOOKUP($A75,'申込一覧（男）'!$A$4:$S$53,16,FALSE)),"")</f>
        <v/>
      </c>
      <c r="N75" s="52" t="str">
        <f>_xlfn.IFNA(IF(ISNA(VLOOKUP($A75,'申込一覧（男）'!$A$4:$S$53,18,FALSE)),VLOOKUP($A75,'申込一覧（女）'!$A$4:$T$53,18,FALSE),VLOOKUP($A75,'申込一覧（男）'!$A$4:$S$53,18,FALSE)),"")</f>
        <v/>
      </c>
      <c r="O75" s="50" t="str">
        <f>_xlfn.IFNA(IF(ISNA(VLOOKUP($A75,'申込一覧（男）'!$A$4:$S$53,9,FALSE)),VLOOKUP($A75,'申込一覧（女）'!$A$4:$T$53,9,FALSE),VLOOKUP($A75,'申込一覧（男）'!$A$4:$S$53,9,FALSE)),"")</f>
        <v/>
      </c>
      <c r="P75" s="304"/>
      <c r="Q75" s="304"/>
      <c r="R75" s="12"/>
      <c r="T75" s="37">
        <v>423001</v>
      </c>
      <c r="U75" s="37" t="s">
        <v>223</v>
      </c>
      <c r="V75" s="37" t="s">
        <v>224</v>
      </c>
      <c r="W75" s="37" t="s">
        <v>225</v>
      </c>
    </row>
    <row r="76" spans="1:23" ht="20.25" customHeight="1">
      <c r="A76" s="48">
        <v>60</v>
      </c>
      <c r="B76" s="49" t="str">
        <f>_xlfn.IFNA(IF(ISNA(VLOOKUP($A76,'申込一覧（男）'!$A$4:$T$53,2,FALSE)),VLOOKUP($A76,'申込一覧（女）'!$A$4:$T$53,2,FALSE),VLOOKUP($A76,'申込一覧（男）'!$A$4:$T$53,2,FALSE)),"")</f>
        <v/>
      </c>
      <c r="C76" s="305" t="str">
        <f>_xlfn.IFNA(IF(ISNA(VLOOKUP($A76,'申込一覧（男）'!$A$4:$S$53,4,FALSE)),VLOOKUP($A76,'申込一覧（女）'!$A$4:$T$53,4,FALSE),VLOOKUP($A76,'申込一覧（男）'!$A$4:$S$53,4,FALSE)),"")</f>
        <v/>
      </c>
      <c r="D76" s="306" t="s">
        <v>357</v>
      </c>
      <c r="E76" s="50" t="str">
        <f>_xlfn.IFNA(IF(ISNA(VLOOKUP($A76,'申込一覧（男）'!$A$4:$S$53,5,FALSE)),VLOOKUP($A76,'申込一覧（女）'!$A$4:$T$53,5,FALSE),VLOOKUP($A76,'申込一覧（男）'!$A$4:$S$53,5,FALSE)),"")</f>
        <v/>
      </c>
      <c r="F76" s="50" t="str">
        <f>_xlfn.IFNA(IF(ISNA(VLOOKUP($A76,'申込一覧（男）'!$A$4:$S$53,7,FALSE)),VLOOKUP($A76,'申込一覧（女）'!$A$4:$T$53,7,FALSE),VLOOKUP($A76,'申込一覧（男）'!$A$4:$S$53,7,FALSE)),"")</f>
        <v/>
      </c>
      <c r="G76" s="62" t="str">
        <f>_xlfn.IFNA(IF(ISNA(VLOOKUP($A76,'申込一覧（男）'!$A$4:$S$53,3,FALSE)),VLOOKUP($A76,'申込一覧（女）'!$A$4:$T$53,3,FALSE),VLOOKUP($A76,'申込一覧（男）'!$A$4:$S$53,3,FALSE)),"")</f>
        <v/>
      </c>
      <c r="H76" s="51" t="str">
        <f>_xlfn.IFNA(IF(ISNA(VLOOKUP($A76,'申込一覧（男）'!$A$4:$S$53,8,FALSE)),VLOOKUP($A76,'申込一覧（女）'!$A$4:$T$53,8,FALSE),VLOOKUP($A76,'申込一覧（男）'!$A$4:$S$53,8,FALSE)),"")</f>
        <v/>
      </c>
      <c r="I76" s="50" t="str">
        <f>_xlfn.IFNA(IF(ISNA(VLOOKUP($A76,'申込一覧（男）'!$A$4:$S$53,10,FALSE)),VLOOKUP($A76,'申込一覧（女）'!$A$4:$T$53,10,FALSE),VLOOKUP($A76,'申込一覧（男）'!$A$4:$S$53,10,FALSE)),"")</f>
        <v/>
      </c>
      <c r="J76" s="50" t="str">
        <f>_xlfn.IFNA(IF(ISNA(VLOOKUP($A76,'申込一覧（男）'!$A$4:$S$53,12,FALSE)),VLOOKUP($A76,'申込一覧（女）'!$A$4:$T$53,12,FALSE),VLOOKUP($A76,'申込一覧（男）'!$A$4:$S$53,12,FALSE)),"")</f>
        <v/>
      </c>
      <c r="K76" s="50" t="str">
        <f>_xlfn.IFNA(IF(ISNA(VLOOKUP($A76,'申込一覧（男）'!$A$4:$S$53,14,FALSE)),VLOOKUP($A76,'申込一覧（女）'!$A$4:$T$53,14,FALSE),VLOOKUP($A76,'申込一覧（男）'!$A$4:$S$53,14,FALSE)),"")</f>
        <v/>
      </c>
      <c r="L76" s="52" t="str">
        <f>_xlfn.IFNA(IF(ISNA(VLOOKUP($A76,'申込一覧（男）'!$A$4:$S$53,15,FALSE)),"",VLOOKUP($A76,'申込一覧（男）'!$A$4:$S$53,15,FALSE)),"")</f>
        <v/>
      </c>
      <c r="M76" s="52" t="str">
        <f>_xlfn.IFNA(IF(ISNA(VLOOKUP($A76,'申込一覧（男）'!$A$4:$S$53,16,FALSE)),VLOOKUP($A76,'申込一覧（女）'!$A$4:$T$53,16,FALSE),VLOOKUP($A76,'申込一覧（男）'!$A$4:$S$53,16,FALSE)),"")</f>
        <v/>
      </c>
      <c r="N76" s="52" t="str">
        <f>_xlfn.IFNA(IF(ISNA(VLOOKUP($A76,'申込一覧（男）'!$A$4:$S$53,18,FALSE)),VLOOKUP($A76,'申込一覧（女）'!$A$4:$T$53,18,FALSE),VLOOKUP($A76,'申込一覧（男）'!$A$4:$S$53,18,FALSE)),"")</f>
        <v/>
      </c>
      <c r="O76" s="50" t="str">
        <f>_xlfn.IFNA(IF(ISNA(VLOOKUP($A76,'申込一覧（男）'!$A$4:$S$53,9,FALSE)),VLOOKUP($A76,'申込一覧（女）'!$A$4:$T$53,9,FALSE),VLOOKUP($A76,'申込一覧（男）'!$A$4:$S$53,9,FALSE)),"")</f>
        <v/>
      </c>
      <c r="P76" s="304"/>
      <c r="Q76" s="304"/>
      <c r="R76" s="12"/>
      <c r="T76" s="37">
        <v>433001</v>
      </c>
      <c r="U76" s="37" t="s">
        <v>335</v>
      </c>
      <c r="V76" s="37" t="s">
        <v>226</v>
      </c>
      <c r="W76" s="37" t="s">
        <v>227</v>
      </c>
    </row>
    <row r="77" spans="1:23" ht="20.25" customHeight="1">
      <c r="A77" s="48">
        <v>61</v>
      </c>
      <c r="B77" s="49" t="str">
        <f>_xlfn.IFNA(IF(ISNA(VLOOKUP($A77,'申込一覧（男）'!$A$4:$T$53,2,FALSE)),VLOOKUP($A77,'申込一覧（女）'!$A$4:$T$53,2,FALSE),VLOOKUP($A77,'申込一覧（男）'!$A$4:$T$53,2,FALSE)),"")</f>
        <v/>
      </c>
      <c r="C77" s="305" t="str">
        <f>_xlfn.IFNA(IF(ISNA(VLOOKUP($A77,'申込一覧（男）'!$A$4:$S$53,4,FALSE)),VLOOKUP($A77,'申込一覧（女）'!$A$4:$T$53,4,FALSE),VLOOKUP($A77,'申込一覧（男）'!$A$4:$S$53,4,FALSE)),"")</f>
        <v/>
      </c>
      <c r="D77" s="306" t="s">
        <v>357</v>
      </c>
      <c r="E77" s="50" t="str">
        <f>_xlfn.IFNA(IF(ISNA(VLOOKUP($A77,'申込一覧（男）'!$A$4:$S$53,5,FALSE)),VLOOKUP($A77,'申込一覧（女）'!$A$4:$T$53,5,FALSE),VLOOKUP($A77,'申込一覧（男）'!$A$4:$S$53,5,FALSE)),"")</f>
        <v/>
      </c>
      <c r="F77" s="50" t="str">
        <f>_xlfn.IFNA(IF(ISNA(VLOOKUP($A77,'申込一覧（男）'!$A$4:$S$53,7,FALSE)),VLOOKUP($A77,'申込一覧（女）'!$A$4:$T$53,7,FALSE),VLOOKUP($A77,'申込一覧（男）'!$A$4:$S$53,7,FALSE)),"")</f>
        <v/>
      </c>
      <c r="G77" s="62" t="str">
        <f>_xlfn.IFNA(IF(ISNA(VLOOKUP($A77,'申込一覧（男）'!$A$4:$S$53,3,FALSE)),VLOOKUP($A77,'申込一覧（女）'!$A$4:$T$53,3,FALSE),VLOOKUP($A77,'申込一覧（男）'!$A$4:$S$53,3,FALSE)),"")</f>
        <v/>
      </c>
      <c r="H77" s="51" t="str">
        <f>_xlfn.IFNA(IF(ISNA(VLOOKUP($A77,'申込一覧（男）'!$A$4:$S$53,8,FALSE)),VLOOKUP($A77,'申込一覧（女）'!$A$4:$T$53,8,FALSE),VLOOKUP($A77,'申込一覧（男）'!$A$4:$S$53,8,FALSE)),"")</f>
        <v/>
      </c>
      <c r="I77" s="50" t="str">
        <f>_xlfn.IFNA(IF(ISNA(VLOOKUP($A77,'申込一覧（男）'!$A$4:$S$53,10,FALSE)),VLOOKUP($A77,'申込一覧（女）'!$A$4:$T$53,10,FALSE),VLOOKUP($A77,'申込一覧（男）'!$A$4:$S$53,10,FALSE)),"")</f>
        <v/>
      </c>
      <c r="J77" s="50" t="str">
        <f>_xlfn.IFNA(IF(ISNA(VLOOKUP($A77,'申込一覧（男）'!$A$4:$S$53,12,FALSE)),VLOOKUP($A77,'申込一覧（女）'!$A$4:$T$53,12,FALSE),VLOOKUP($A77,'申込一覧（男）'!$A$4:$S$53,12,FALSE)),"")</f>
        <v/>
      </c>
      <c r="K77" s="50" t="str">
        <f>_xlfn.IFNA(IF(ISNA(VLOOKUP($A77,'申込一覧（男）'!$A$4:$S$53,14,FALSE)),VLOOKUP($A77,'申込一覧（女）'!$A$4:$T$53,14,FALSE),VLOOKUP($A77,'申込一覧（男）'!$A$4:$S$53,14,FALSE)),"")</f>
        <v/>
      </c>
      <c r="L77" s="52" t="str">
        <f>_xlfn.IFNA(IF(ISNA(VLOOKUP($A77,'申込一覧（男）'!$A$4:$S$53,15,FALSE)),"",VLOOKUP($A77,'申込一覧（男）'!$A$4:$S$53,15,FALSE)),"")</f>
        <v/>
      </c>
      <c r="M77" s="52" t="str">
        <f>_xlfn.IFNA(IF(ISNA(VLOOKUP($A77,'申込一覧（男）'!$A$4:$S$53,16,FALSE)),VLOOKUP($A77,'申込一覧（女）'!$A$4:$T$53,16,FALSE),VLOOKUP($A77,'申込一覧（男）'!$A$4:$S$53,16,FALSE)),"")</f>
        <v/>
      </c>
      <c r="N77" s="52" t="str">
        <f>_xlfn.IFNA(IF(ISNA(VLOOKUP($A77,'申込一覧（男）'!$A$4:$S$53,18,FALSE)),VLOOKUP($A77,'申込一覧（女）'!$A$4:$T$53,18,FALSE),VLOOKUP($A77,'申込一覧（男）'!$A$4:$S$53,18,FALSE)),"")</f>
        <v/>
      </c>
      <c r="O77" s="50" t="str">
        <f>_xlfn.IFNA(IF(ISNA(VLOOKUP($A77,'申込一覧（男）'!$A$4:$S$53,9,FALSE)),VLOOKUP($A77,'申込一覧（女）'!$A$4:$T$53,9,FALSE),VLOOKUP($A77,'申込一覧（男）'!$A$4:$S$53,9,FALSE)),"")</f>
        <v/>
      </c>
      <c r="P77" s="304"/>
      <c r="Q77" s="304"/>
      <c r="R77" s="12"/>
      <c r="T77" s="37">
        <v>433002</v>
      </c>
      <c r="U77" s="37" t="s">
        <v>336</v>
      </c>
      <c r="V77" s="37" t="s">
        <v>228</v>
      </c>
      <c r="W77" s="37" t="s">
        <v>229</v>
      </c>
    </row>
    <row r="78" spans="1:23" ht="20.25" customHeight="1">
      <c r="A78" s="48">
        <v>62</v>
      </c>
      <c r="B78" s="49" t="str">
        <f>_xlfn.IFNA(IF(ISNA(VLOOKUP($A78,'申込一覧（男）'!$A$4:$T$53,2,FALSE)),VLOOKUP($A78,'申込一覧（女）'!$A$4:$T$53,2,FALSE),VLOOKUP($A78,'申込一覧（男）'!$A$4:$T$53,2,FALSE)),"")</f>
        <v/>
      </c>
      <c r="C78" s="305" t="str">
        <f>_xlfn.IFNA(IF(ISNA(VLOOKUP($A78,'申込一覧（男）'!$A$4:$S$53,4,FALSE)),VLOOKUP($A78,'申込一覧（女）'!$A$4:$T$53,4,FALSE),VLOOKUP($A78,'申込一覧（男）'!$A$4:$S$53,4,FALSE)),"")</f>
        <v/>
      </c>
      <c r="D78" s="306" t="s">
        <v>357</v>
      </c>
      <c r="E78" s="50" t="str">
        <f>_xlfn.IFNA(IF(ISNA(VLOOKUP($A78,'申込一覧（男）'!$A$4:$S$53,5,FALSE)),VLOOKUP($A78,'申込一覧（女）'!$A$4:$T$53,5,FALSE),VLOOKUP($A78,'申込一覧（男）'!$A$4:$S$53,5,FALSE)),"")</f>
        <v/>
      </c>
      <c r="F78" s="50" t="str">
        <f>_xlfn.IFNA(IF(ISNA(VLOOKUP($A78,'申込一覧（男）'!$A$4:$S$53,7,FALSE)),VLOOKUP($A78,'申込一覧（女）'!$A$4:$T$53,7,FALSE),VLOOKUP($A78,'申込一覧（男）'!$A$4:$S$53,7,FALSE)),"")</f>
        <v/>
      </c>
      <c r="G78" s="62" t="str">
        <f>_xlfn.IFNA(IF(ISNA(VLOOKUP($A78,'申込一覧（男）'!$A$4:$S$53,3,FALSE)),VLOOKUP($A78,'申込一覧（女）'!$A$4:$T$53,3,FALSE),VLOOKUP($A78,'申込一覧（男）'!$A$4:$S$53,3,FALSE)),"")</f>
        <v/>
      </c>
      <c r="H78" s="51" t="str">
        <f>_xlfn.IFNA(IF(ISNA(VLOOKUP($A78,'申込一覧（男）'!$A$4:$S$53,8,FALSE)),VLOOKUP($A78,'申込一覧（女）'!$A$4:$T$53,8,FALSE),VLOOKUP($A78,'申込一覧（男）'!$A$4:$S$53,8,FALSE)),"")</f>
        <v/>
      </c>
      <c r="I78" s="50" t="str">
        <f>_xlfn.IFNA(IF(ISNA(VLOOKUP($A78,'申込一覧（男）'!$A$4:$S$53,10,FALSE)),VLOOKUP($A78,'申込一覧（女）'!$A$4:$T$53,10,FALSE),VLOOKUP($A78,'申込一覧（男）'!$A$4:$S$53,10,FALSE)),"")</f>
        <v/>
      </c>
      <c r="J78" s="50" t="str">
        <f>_xlfn.IFNA(IF(ISNA(VLOOKUP($A78,'申込一覧（男）'!$A$4:$S$53,12,FALSE)),VLOOKUP($A78,'申込一覧（女）'!$A$4:$T$53,12,FALSE),VLOOKUP($A78,'申込一覧（男）'!$A$4:$S$53,12,FALSE)),"")</f>
        <v/>
      </c>
      <c r="K78" s="50" t="str">
        <f>_xlfn.IFNA(IF(ISNA(VLOOKUP($A78,'申込一覧（男）'!$A$4:$S$53,14,FALSE)),VLOOKUP($A78,'申込一覧（女）'!$A$4:$T$53,14,FALSE),VLOOKUP($A78,'申込一覧（男）'!$A$4:$S$53,14,FALSE)),"")</f>
        <v/>
      </c>
      <c r="L78" s="52" t="str">
        <f>_xlfn.IFNA(IF(ISNA(VLOOKUP($A78,'申込一覧（男）'!$A$4:$S$53,15,FALSE)),"",VLOOKUP($A78,'申込一覧（男）'!$A$4:$S$53,15,FALSE)),"")</f>
        <v/>
      </c>
      <c r="M78" s="52" t="str">
        <f>_xlfn.IFNA(IF(ISNA(VLOOKUP($A78,'申込一覧（男）'!$A$4:$S$53,16,FALSE)),VLOOKUP($A78,'申込一覧（女）'!$A$4:$T$53,16,FALSE),VLOOKUP($A78,'申込一覧（男）'!$A$4:$S$53,16,FALSE)),"")</f>
        <v/>
      </c>
      <c r="N78" s="52" t="str">
        <f>_xlfn.IFNA(IF(ISNA(VLOOKUP($A78,'申込一覧（男）'!$A$4:$S$53,18,FALSE)),VLOOKUP($A78,'申込一覧（女）'!$A$4:$T$53,18,FALSE),VLOOKUP($A78,'申込一覧（男）'!$A$4:$S$53,18,FALSE)),"")</f>
        <v/>
      </c>
      <c r="O78" s="50" t="str">
        <f>_xlfn.IFNA(IF(ISNA(VLOOKUP($A78,'申込一覧（男）'!$A$4:$S$53,9,FALSE)),VLOOKUP($A78,'申込一覧（女）'!$A$4:$T$53,9,FALSE),VLOOKUP($A78,'申込一覧（男）'!$A$4:$S$53,9,FALSE)),"")</f>
        <v/>
      </c>
      <c r="P78" s="304"/>
      <c r="Q78" s="304"/>
      <c r="R78" s="12"/>
      <c r="T78" s="37">
        <v>443001</v>
      </c>
      <c r="U78" s="37" t="s">
        <v>230</v>
      </c>
      <c r="V78" s="37" t="s">
        <v>231</v>
      </c>
      <c r="W78" s="37" t="s">
        <v>232</v>
      </c>
    </row>
    <row r="79" spans="1:23" ht="20.25" customHeight="1">
      <c r="A79" s="48">
        <v>63</v>
      </c>
      <c r="B79" s="49" t="str">
        <f>_xlfn.IFNA(IF(ISNA(VLOOKUP($A79,'申込一覧（男）'!$A$4:$T$53,2,FALSE)),VLOOKUP($A79,'申込一覧（女）'!$A$4:$T$53,2,FALSE),VLOOKUP($A79,'申込一覧（男）'!$A$4:$T$53,2,FALSE)),"")</f>
        <v/>
      </c>
      <c r="C79" s="305" t="str">
        <f>_xlfn.IFNA(IF(ISNA(VLOOKUP($A79,'申込一覧（男）'!$A$4:$S$53,4,FALSE)),VLOOKUP($A79,'申込一覧（女）'!$A$4:$T$53,4,FALSE),VLOOKUP($A79,'申込一覧（男）'!$A$4:$S$53,4,FALSE)),"")</f>
        <v/>
      </c>
      <c r="D79" s="306" t="s">
        <v>357</v>
      </c>
      <c r="E79" s="50" t="str">
        <f>_xlfn.IFNA(IF(ISNA(VLOOKUP($A79,'申込一覧（男）'!$A$4:$S$53,5,FALSE)),VLOOKUP($A79,'申込一覧（女）'!$A$4:$T$53,5,FALSE),VLOOKUP($A79,'申込一覧（男）'!$A$4:$S$53,5,FALSE)),"")</f>
        <v/>
      </c>
      <c r="F79" s="50" t="str">
        <f>_xlfn.IFNA(IF(ISNA(VLOOKUP($A79,'申込一覧（男）'!$A$4:$S$53,7,FALSE)),VLOOKUP($A79,'申込一覧（女）'!$A$4:$T$53,7,FALSE),VLOOKUP($A79,'申込一覧（男）'!$A$4:$S$53,7,FALSE)),"")</f>
        <v/>
      </c>
      <c r="G79" s="62" t="str">
        <f>_xlfn.IFNA(IF(ISNA(VLOOKUP($A79,'申込一覧（男）'!$A$4:$S$53,3,FALSE)),VLOOKUP($A79,'申込一覧（女）'!$A$4:$T$53,3,FALSE),VLOOKUP($A79,'申込一覧（男）'!$A$4:$S$53,3,FALSE)),"")</f>
        <v/>
      </c>
      <c r="H79" s="51" t="str">
        <f>_xlfn.IFNA(IF(ISNA(VLOOKUP($A79,'申込一覧（男）'!$A$4:$S$53,8,FALSE)),VLOOKUP($A79,'申込一覧（女）'!$A$4:$T$53,8,FALSE),VLOOKUP($A79,'申込一覧（男）'!$A$4:$S$53,8,FALSE)),"")</f>
        <v/>
      </c>
      <c r="I79" s="50" t="str">
        <f>_xlfn.IFNA(IF(ISNA(VLOOKUP($A79,'申込一覧（男）'!$A$4:$S$53,10,FALSE)),VLOOKUP($A79,'申込一覧（女）'!$A$4:$T$53,10,FALSE),VLOOKUP($A79,'申込一覧（男）'!$A$4:$S$53,10,FALSE)),"")</f>
        <v/>
      </c>
      <c r="J79" s="50" t="str">
        <f>_xlfn.IFNA(IF(ISNA(VLOOKUP($A79,'申込一覧（男）'!$A$4:$S$53,12,FALSE)),VLOOKUP($A79,'申込一覧（女）'!$A$4:$T$53,12,FALSE),VLOOKUP($A79,'申込一覧（男）'!$A$4:$S$53,12,FALSE)),"")</f>
        <v/>
      </c>
      <c r="K79" s="50" t="str">
        <f>_xlfn.IFNA(IF(ISNA(VLOOKUP($A79,'申込一覧（男）'!$A$4:$S$53,14,FALSE)),VLOOKUP($A79,'申込一覧（女）'!$A$4:$T$53,14,FALSE),VLOOKUP($A79,'申込一覧（男）'!$A$4:$S$53,14,FALSE)),"")</f>
        <v/>
      </c>
      <c r="L79" s="52" t="str">
        <f>_xlfn.IFNA(IF(ISNA(VLOOKUP($A79,'申込一覧（男）'!$A$4:$S$53,15,FALSE)),"",VLOOKUP($A79,'申込一覧（男）'!$A$4:$S$53,15,FALSE)),"")</f>
        <v/>
      </c>
      <c r="M79" s="52" t="str">
        <f>_xlfn.IFNA(IF(ISNA(VLOOKUP($A79,'申込一覧（男）'!$A$4:$S$53,16,FALSE)),VLOOKUP($A79,'申込一覧（女）'!$A$4:$T$53,16,FALSE),VLOOKUP($A79,'申込一覧（男）'!$A$4:$S$53,16,FALSE)),"")</f>
        <v/>
      </c>
      <c r="N79" s="52" t="str">
        <f>_xlfn.IFNA(IF(ISNA(VLOOKUP($A79,'申込一覧（男）'!$A$4:$S$53,18,FALSE)),VLOOKUP($A79,'申込一覧（女）'!$A$4:$T$53,18,FALSE),VLOOKUP($A79,'申込一覧（男）'!$A$4:$S$53,18,FALSE)),"")</f>
        <v/>
      </c>
      <c r="O79" s="50" t="str">
        <f>_xlfn.IFNA(IF(ISNA(VLOOKUP($A79,'申込一覧（男）'!$A$4:$S$53,9,FALSE)),VLOOKUP($A79,'申込一覧（女）'!$A$4:$T$53,9,FALSE),VLOOKUP($A79,'申込一覧（男）'!$A$4:$S$53,9,FALSE)),"")</f>
        <v/>
      </c>
      <c r="P79" s="304"/>
      <c r="Q79" s="304"/>
      <c r="R79" s="12"/>
      <c r="T79" s="37">
        <v>453001</v>
      </c>
      <c r="U79" s="37" t="s">
        <v>233</v>
      </c>
      <c r="V79" s="37" t="s">
        <v>234</v>
      </c>
      <c r="W79" s="37" t="s">
        <v>235</v>
      </c>
    </row>
    <row r="80" spans="1:23" ht="20.25" customHeight="1">
      <c r="A80" s="48">
        <v>64</v>
      </c>
      <c r="B80" s="49" t="str">
        <f>_xlfn.IFNA(IF(ISNA(VLOOKUP($A80,'申込一覧（男）'!$A$4:$T$53,2,FALSE)),VLOOKUP($A80,'申込一覧（女）'!$A$4:$T$53,2,FALSE),VLOOKUP($A80,'申込一覧（男）'!$A$4:$T$53,2,FALSE)),"")</f>
        <v/>
      </c>
      <c r="C80" s="305" t="str">
        <f>_xlfn.IFNA(IF(ISNA(VLOOKUP($A80,'申込一覧（男）'!$A$4:$S$53,4,FALSE)),VLOOKUP($A80,'申込一覧（女）'!$A$4:$T$53,4,FALSE),VLOOKUP($A80,'申込一覧（男）'!$A$4:$S$53,4,FALSE)),"")</f>
        <v/>
      </c>
      <c r="D80" s="306" t="s">
        <v>357</v>
      </c>
      <c r="E80" s="50" t="str">
        <f>_xlfn.IFNA(IF(ISNA(VLOOKUP($A80,'申込一覧（男）'!$A$4:$S$53,5,FALSE)),VLOOKUP($A80,'申込一覧（女）'!$A$4:$T$53,5,FALSE),VLOOKUP($A80,'申込一覧（男）'!$A$4:$S$53,5,FALSE)),"")</f>
        <v/>
      </c>
      <c r="F80" s="50" t="str">
        <f>_xlfn.IFNA(IF(ISNA(VLOOKUP($A80,'申込一覧（男）'!$A$4:$S$53,7,FALSE)),VLOOKUP($A80,'申込一覧（女）'!$A$4:$T$53,7,FALSE),VLOOKUP($A80,'申込一覧（男）'!$A$4:$S$53,7,FALSE)),"")</f>
        <v/>
      </c>
      <c r="G80" s="62" t="str">
        <f>_xlfn.IFNA(IF(ISNA(VLOOKUP($A80,'申込一覧（男）'!$A$4:$S$53,3,FALSE)),VLOOKUP($A80,'申込一覧（女）'!$A$4:$T$53,3,FALSE),VLOOKUP($A80,'申込一覧（男）'!$A$4:$S$53,3,FALSE)),"")</f>
        <v/>
      </c>
      <c r="H80" s="51" t="str">
        <f>_xlfn.IFNA(IF(ISNA(VLOOKUP($A80,'申込一覧（男）'!$A$4:$S$53,8,FALSE)),VLOOKUP($A80,'申込一覧（女）'!$A$4:$T$53,8,FALSE),VLOOKUP($A80,'申込一覧（男）'!$A$4:$S$53,8,FALSE)),"")</f>
        <v/>
      </c>
      <c r="I80" s="50" t="str">
        <f>_xlfn.IFNA(IF(ISNA(VLOOKUP($A80,'申込一覧（男）'!$A$4:$S$53,10,FALSE)),VLOOKUP($A80,'申込一覧（女）'!$A$4:$T$53,10,FALSE),VLOOKUP($A80,'申込一覧（男）'!$A$4:$S$53,10,FALSE)),"")</f>
        <v/>
      </c>
      <c r="J80" s="50" t="str">
        <f>_xlfn.IFNA(IF(ISNA(VLOOKUP($A80,'申込一覧（男）'!$A$4:$S$53,12,FALSE)),VLOOKUP($A80,'申込一覧（女）'!$A$4:$T$53,12,FALSE),VLOOKUP($A80,'申込一覧（男）'!$A$4:$S$53,12,FALSE)),"")</f>
        <v/>
      </c>
      <c r="K80" s="50" t="str">
        <f>_xlfn.IFNA(IF(ISNA(VLOOKUP($A80,'申込一覧（男）'!$A$4:$S$53,14,FALSE)),VLOOKUP($A80,'申込一覧（女）'!$A$4:$T$53,14,FALSE),VLOOKUP($A80,'申込一覧（男）'!$A$4:$S$53,14,FALSE)),"")</f>
        <v/>
      </c>
      <c r="L80" s="52" t="str">
        <f>_xlfn.IFNA(IF(ISNA(VLOOKUP($A80,'申込一覧（男）'!$A$4:$S$53,15,FALSE)),"",VLOOKUP($A80,'申込一覧（男）'!$A$4:$S$53,15,FALSE)),"")</f>
        <v/>
      </c>
      <c r="M80" s="52" t="str">
        <f>_xlfn.IFNA(IF(ISNA(VLOOKUP($A80,'申込一覧（男）'!$A$4:$S$53,16,FALSE)),VLOOKUP($A80,'申込一覧（女）'!$A$4:$T$53,16,FALSE),VLOOKUP($A80,'申込一覧（男）'!$A$4:$S$53,16,FALSE)),"")</f>
        <v/>
      </c>
      <c r="N80" s="52" t="str">
        <f>_xlfn.IFNA(IF(ISNA(VLOOKUP($A80,'申込一覧（男）'!$A$4:$S$53,18,FALSE)),VLOOKUP($A80,'申込一覧（女）'!$A$4:$T$53,18,FALSE),VLOOKUP($A80,'申込一覧（男）'!$A$4:$S$53,18,FALSE)),"")</f>
        <v/>
      </c>
      <c r="O80" s="50" t="str">
        <f>_xlfn.IFNA(IF(ISNA(VLOOKUP($A80,'申込一覧（男）'!$A$4:$S$53,9,FALSE)),VLOOKUP($A80,'申込一覧（女）'!$A$4:$T$53,9,FALSE),VLOOKUP($A80,'申込一覧（男）'!$A$4:$S$53,9,FALSE)),"")</f>
        <v/>
      </c>
      <c r="P80" s="304"/>
      <c r="Q80" s="304"/>
      <c r="R80" s="12"/>
      <c r="T80" s="37">
        <v>463001</v>
      </c>
      <c r="U80" s="37" t="s">
        <v>236</v>
      </c>
      <c r="V80" s="37" t="s">
        <v>237</v>
      </c>
      <c r="W80" s="37" t="s">
        <v>238</v>
      </c>
    </row>
    <row r="81" spans="1:23" ht="20.25" customHeight="1">
      <c r="A81" s="48">
        <v>65</v>
      </c>
      <c r="B81" s="49" t="str">
        <f>_xlfn.IFNA(IF(ISNA(VLOOKUP($A81,'申込一覧（男）'!$A$4:$T$53,2,FALSE)),VLOOKUP($A81,'申込一覧（女）'!$A$4:$T$53,2,FALSE),VLOOKUP($A81,'申込一覧（男）'!$A$4:$T$53,2,FALSE)),"")</f>
        <v/>
      </c>
      <c r="C81" s="305" t="str">
        <f>_xlfn.IFNA(IF(ISNA(VLOOKUP($A81,'申込一覧（男）'!$A$4:$S$53,4,FALSE)),VLOOKUP($A81,'申込一覧（女）'!$A$4:$T$53,4,FALSE),VLOOKUP($A81,'申込一覧（男）'!$A$4:$S$53,4,FALSE)),"")</f>
        <v/>
      </c>
      <c r="D81" s="306" t="s">
        <v>357</v>
      </c>
      <c r="E81" s="50" t="str">
        <f>_xlfn.IFNA(IF(ISNA(VLOOKUP($A81,'申込一覧（男）'!$A$4:$S$53,5,FALSE)),VLOOKUP($A81,'申込一覧（女）'!$A$4:$T$53,5,FALSE),VLOOKUP($A81,'申込一覧（男）'!$A$4:$S$53,5,FALSE)),"")</f>
        <v/>
      </c>
      <c r="F81" s="50" t="str">
        <f>_xlfn.IFNA(IF(ISNA(VLOOKUP($A81,'申込一覧（男）'!$A$4:$S$53,7,FALSE)),VLOOKUP($A81,'申込一覧（女）'!$A$4:$T$53,7,FALSE),VLOOKUP($A81,'申込一覧（男）'!$A$4:$S$53,7,FALSE)),"")</f>
        <v/>
      </c>
      <c r="G81" s="62" t="str">
        <f>_xlfn.IFNA(IF(ISNA(VLOOKUP($A81,'申込一覧（男）'!$A$4:$S$53,3,FALSE)),VLOOKUP($A81,'申込一覧（女）'!$A$4:$T$53,3,FALSE),VLOOKUP($A81,'申込一覧（男）'!$A$4:$S$53,3,FALSE)),"")</f>
        <v/>
      </c>
      <c r="H81" s="51" t="str">
        <f>_xlfn.IFNA(IF(ISNA(VLOOKUP($A81,'申込一覧（男）'!$A$4:$S$53,8,FALSE)),VLOOKUP($A81,'申込一覧（女）'!$A$4:$T$53,8,FALSE),VLOOKUP($A81,'申込一覧（男）'!$A$4:$S$53,8,FALSE)),"")</f>
        <v/>
      </c>
      <c r="I81" s="50" t="str">
        <f>_xlfn.IFNA(IF(ISNA(VLOOKUP($A81,'申込一覧（男）'!$A$4:$S$53,10,FALSE)),VLOOKUP($A81,'申込一覧（女）'!$A$4:$T$53,10,FALSE),VLOOKUP($A81,'申込一覧（男）'!$A$4:$S$53,10,FALSE)),"")</f>
        <v/>
      </c>
      <c r="J81" s="50" t="str">
        <f>_xlfn.IFNA(IF(ISNA(VLOOKUP($A81,'申込一覧（男）'!$A$4:$S$53,12,FALSE)),VLOOKUP($A81,'申込一覧（女）'!$A$4:$T$53,12,FALSE),VLOOKUP($A81,'申込一覧（男）'!$A$4:$S$53,12,FALSE)),"")</f>
        <v/>
      </c>
      <c r="K81" s="50" t="str">
        <f>_xlfn.IFNA(IF(ISNA(VLOOKUP($A81,'申込一覧（男）'!$A$4:$S$53,14,FALSE)),VLOOKUP($A81,'申込一覧（女）'!$A$4:$T$53,14,FALSE),VLOOKUP($A81,'申込一覧（男）'!$A$4:$S$53,14,FALSE)),"")</f>
        <v/>
      </c>
      <c r="L81" s="52" t="str">
        <f>_xlfn.IFNA(IF(ISNA(VLOOKUP($A81,'申込一覧（男）'!$A$4:$S$53,15,FALSE)),"",VLOOKUP($A81,'申込一覧（男）'!$A$4:$S$53,15,FALSE)),"")</f>
        <v/>
      </c>
      <c r="M81" s="52" t="str">
        <f>_xlfn.IFNA(IF(ISNA(VLOOKUP($A81,'申込一覧（男）'!$A$4:$S$53,16,FALSE)),VLOOKUP($A81,'申込一覧（女）'!$A$4:$T$53,16,FALSE),VLOOKUP($A81,'申込一覧（男）'!$A$4:$S$53,16,FALSE)),"")</f>
        <v/>
      </c>
      <c r="N81" s="52" t="str">
        <f>_xlfn.IFNA(IF(ISNA(VLOOKUP($A81,'申込一覧（男）'!$A$4:$S$53,18,FALSE)),VLOOKUP($A81,'申込一覧（女）'!$A$4:$T$53,18,FALSE),VLOOKUP($A81,'申込一覧（男）'!$A$4:$S$53,18,FALSE)),"")</f>
        <v/>
      </c>
      <c r="O81" s="50" t="str">
        <f>_xlfn.IFNA(IF(ISNA(VLOOKUP($A81,'申込一覧（男）'!$A$4:$S$53,9,FALSE)),VLOOKUP($A81,'申込一覧（女）'!$A$4:$T$53,9,FALSE),VLOOKUP($A81,'申込一覧（男）'!$A$4:$S$53,9,FALSE)),"")</f>
        <v/>
      </c>
      <c r="P81" s="304"/>
      <c r="Q81" s="304"/>
      <c r="R81" s="12"/>
      <c r="T81" s="37">
        <v>473001</v>
      </c>
      <c r="U81" s="37" t="s">
        <v>239</v>
      </c>
      <c r="V81" s="37" t="s">
        <v>240</v>
      </c>
      <c r="W81" s="37" t="s">
        <v>241</v>
      </c>
    </row>
    <row r="82" spans="1:23" ht="20.25" customHeight="1">
      <c r="A82" s="48">
        <v>66</v>
      </c>
      <c r="B82" s="49" t="str">
        <f>_xlfn.IFNA(IF(ISNA(VLOOKUP($A82,'申込一覧（男）'!$A$4:$T$53,2,FALSE)),VLOOKUP($A82,'申込一覧（女）'!$A$4:$T$53,2,FALSE),VLOOKUP($A82,'申込一覧（男）'!$A$4:$T$53,2,FALSE)),"")</f>
        <v/>
      </c>
      <c r="C82" s="305" t="str">
        <f>_xlfn.IFNA(IF(ISNA(VLOOKUP($A82,'申込一覧（男）'!$A$4:$S$53,4,FALSE)),VLOOKUP($A82,'申込一覧（女）'!$A$4:$T$53,4,FALSE),VLOOKUP($A82,'申込一覧（男）'!$A$4:$S$53,4,FALSE)),"")</f>
        <v/>
      </c>
      <c r="D82" s="306" t="s">
        <v>357</v>
      </c>
      <c r="E82" s="50" t="str">
        <f>_xlfn.IFNA(IF(ISNA(VLOOKUP($A82,'申込一覧（男）'!$A$4:$S$53,5,FALSE)),VLOOKUP($A82,'申込一覧（女）'!$A$4:$T$53,5,FALSE),VLOOKUP($A82,'申込一覧（男）'!$A$4:$S$53,5,FALSE)),"")</f>
        <v/>
      </c>
      <c r="F82" s="50" t="str">
        <f>_xlfn.IFNA(IF(ISNA(VLOOKUP($A82,'申込一覧（男）'!$A$4:$S$53,7,FALSE)),VLOOKUP($A82,'申込一覧（女）'!$A$4:$T$53,7,FALSE),VLOOKUP($A82,'申込一覧（男）'!$A$4:$S$53,7,FALSE)),"")</f>
        <v/>
      </c>
      <c r="G82" s="62" t="str">
        <f>_xlfn.IFNA(IF(ISNA(VLOOKUP($A82,'申込一覧（男）'!$A$4:$S$53,3,FALSE)),VLOOKUP($A82,'申込一覧（女）'!$A$4:$T$53,3,FALSE),VLOOKUP($A82,'申込一覧（男）'!$A$4:$S$53,3,FALSE)),"")</f>
        <v/>
      </c>
      <c r="H82" s="51" t="str">
        <f>_xlfn.IFNA(IF(ISNA(VLOOKUP($A82,'申込一覧（男）'!$A$4:$S$53,8,FALSE)),VLOOKUP($A82,'申込一覧（女）'!$A$4:$T$53,8,FALSE),VLOOKUP($A82,'申込一覧（男）'!$A$4:$S$53,8,FALSE)),"")</f>
        <v/>
      </c>
      <c r="I82" s="50" t="str">
        <f>_xlfn.IFNA(IF(ISNA(VLOOKUP($A82,'申込一覧（男）'!$A$4:$S$53,10,FALSE)),VLOOKUP($A82,'申込一覧（女）'!$A$4:$T$53,10,FALSE),VLOOKUP($A82,'申込一覧（男）'!$A$4:$S$53,10,FALSE)),"")</f>
        <v/>
      </c>
      <c r="J82" s="50" t="str">
        <f>_xlfn.IFNA(IF(ISNA(VLOOKUP($A82,'申込一覧（男）'!$A$4:$S$53,12,FALSE)),VLOOKUP($A82,'申込一覧（女）'!$A$4:$T$53,12,FALSE),VLOOKUP($A82,'申込一覧（男）'!$A$4:$S$53,12,FALSE)),"")</f>
        <v/>
      </c>
      <c r="K82" s="50" t="str">
        <f>_xlfn.IFNA(IF(ISNA(VLOOKUP($A82,'申込一覧（男）'!$A$4:$S$53,14,FALSE)),VLOOKUP($A82,'申込一覧（女）'!$A$4:$T$53,14,FALSE),VLOOKUP($A82,'申込一覧（男）'!$A$4:$S$53,14,FALSE)),"")</f>
        <v/>
      </c>
      <c r="L82" s="52" t="str">
        <f>_xlfn.IFNA(IF(ISNA(VLOOKUP($A82,'申込一覧（男）'!$A$4:$S$53,15,FALSE)),"",VLOOKUP($A82,'申込一覧（男）'!$A$4:$S$53,15,FALSE)),"")</f>
        <v/>
      </c>
      <c r="M82" s="52" t="str">
        <f>_xlfn.IFNA(IF(ISNA(VLOOKUP($A82,'申込一覧（男）'!$A$4:$S$53,16,FALSE)),VLOOKUP($A82,'申込一覧（女）'!$A$4:$T$53,16,FALSE),VLOOKUP($A82,'申込一覧（男）'!$A$4:$S$53,16,FALSE)),"")</f>
        <v/>
      </c>
      <c r="N82" s="52" t="str">
        <f>_xlfn.IFNA(IF(ISNA(VLOOKUP($A82,'申込一覧（男）'!$A$4:$S$53,18,FALSE)),VLOOKUP($A82,'申込一覧（女）'!$A$4:$T$53,18,FALSE),VLOOKUP($A82,'申込一覧（男）'!$A$4:$S$53,18,FALSE)),"")</f>
        <v/>
      </c>
      <c r="O82" s="50" t="str">
        <f>_xlfn.IFNA(IF(ISNA(VLOOKUP($A82,'申込一覧（男）'!$A$4:$S$53,9,FALSE)),VLOOKUP($A82,'申込一覧（女）'!$A$4:$T$53,9,FALSE),VLOOKUP($A82,'申込一覧（男）'!$A$4:$S$53,9,FALSE)),"")</f>
        <v/>
      </c>
      <c r="P82" s="304"/>
      <c r="Q82" s="304"/>
      <c r="R82" s="12"/>
    </row>
    <row r="83" spans="1:23" ht="20.25" customHeight="1">
      <c r="A83" s="48">
        <v>67</v>
      </c>
      <c r="B83" s="49" t="str">
        <f>_xlfn.IFNA(IF(ISNA(VLOOKUP($A83,'申込一覧（男）'!$A$4:$T$53,2,FALSE)),VLOOKUP($A83,'申込一覧（女）'!$A$4:$T$53,2,FALSE),VLOOKUP($A83,'申込一覧（男）'!$A$4:$T$53,2,FALSE)),"")</f>
        <v/>
      </c>
      <c r="C83" s="305" t="str">
        <f>_xlfn.IFNA(IF(ISNA(VLOOKUP($A83,'申込一覧（男）'!$A$4:$S$53,4,FALSE)),VLOOKUP($A83,'申込一覧（女）'!$A$4:$T$53,4,FALSE),VLOOKUP($A83,'申込一覧（男）'!$A$4:$S$53,4,FALSE)),"")</f>
        <v/>
      </c>
      <c r="D83" s="306" t="s">
        <v>357</v>
      </c>
      <c r="E83" s="50" t="str">
        <f>_xlfn.IFNA(IF(ISNA(VLOOKUP($A83,'申込一覧（男）'!$A$4:$S$53,5,FALSE)),VLOOKUP($A83,'申込一覧（女）'!$A$4:$T$53,5,FALSE),VLOOKUP($A83,'申込一覧（男）'!$A$4:$S$53,5,FALSE)),"")</f>
        <v/>
      </c>
      <c r="F83" s="50" t="str">
        <f>_xlfn.IFNA(IF(ISNA(VLOOKUP($A83,'申込一覧（男）'!$A$4:$S$53,7,FALSE)),VLOOKUP($A83,'申込一覧（女）'!$A$4:$T$53,7,FALSE),VLOOKUP($A83,'申込一覧（男）'!$A$4:$S$53,7,FALSE)),"")</f>
        <v/>
      </c>
      <c r="G83" s="62" t="str">
        <f>_xlfn.IFNA(IF(ISNA(VLOOKUP($A83,'申込一覧（男）'!$A$4:$S$53,3,FALSE)),VLOOKUP($A83,'申込一覧（女）'!$A$4:$T$53,3,FALSE),VLOOKUP($A83,'申込一覧（男）'!$A$4:$S$53,3,FALSE)),"")</f>
        <v/>
      </c>
      <c r="H83" s="51" t="str">
        <f>_xlfn.IFNA(IF(ISNA(VLOOKUP($A83,'申込一覧（男）'!$A$4:$S$53,8,FALSE)),VLOOKUP($A83,'申込一覧（女）'!$A$4:$T$53,8,FALSE),VLOOKUP($A83,'申込一覧（男）'!$A$4:$S$53,8,FALSE)),"")</f>
        <v/>
      </c>
      <c r="I83" s="50" t="str">
        <f>_xlfn.IFNA(IF(ISNA(VLOOKUP($A83,'申込一覧（男）'!$A$4:$S$53,10,FALSE)),VLOOKUP($A83,'申込一覧（女）'!$A$4:$T$53,10,FALSE),VLOOKUP($A83,'申込一覧（男）'!$A$4:$S$53,10,FALSE)),"")</f>
        <v/>
      </c>
      <c r="J83" s="50" t="str">
        <f>_xlfn.IFNA(IF(ISNA(VLOOKUP($A83,'申込一覧（男）'!$A$4:$S$53,12,FALSE)),VLOOKUP($A83,'申込一覧（女）'!$A$4:$T$53,12,FALSE),VLOOKUP($A83,'申込一覧（男）'!$A$4:$S$53,12,FALSE)),"")</f>
        <v/>
      </c>
      <c r="K83" s="50" t="str">
        <f>_xlfn.IFNA(IF(ISNA(VLOOKUP($A83,'申込一覧（男）'!$A$4:$S$53,14,FALSE)),VLOOKUP($A83,'申込一覧（女）'!$A$4:$T$53,14,FALSE),VLOOKUP($A83,'申込一覧（男）'!$A$4:$S$53,14,FALSE)),"")</f>
        <v/>
      </c>
      <c r="L83" s="52" t="str">
        <f>_xlfn.IFNA(IF(ISNA(VLOOKUP($A83,'申込一覧（男）'!$A$4:$S$53,15,FALSE)),"",VLOOKUP($A83,'申込一覧（男）'!$A$4:$S$53,15,FALSE)),"")</f>
        <v/>
      </c>
      <c r="M83" s="52" t="str">
        <f>_xlfn.IFNA(IF(ISNA(VLOOKUP($A83,'申込一覧（男）'!$A$4:$S$53,16,FALSE)),VLOOKUP($A83,'申込一覧（女）'!$A$4:$T$53,16,FALSE),VLOOKUP($A83,'申込一覧（男）'!$A$4:$S$53,16,FALSE)),"")</f>
        <v/>
      </c>
      <c r="N83" s="52" t="str">
        <f>_xlfn.IFNA(IF(ISNA(VLOOKUP($A83,'申込一覧（男）'!$A$4:$S$53,18,FALSE)),VLOOKUP($A83,'申込一覧（女）'!$A$4:$T$53,18,FALSE),VLOOKUP($A83,'申込一覧（男）'!$A$4:$S$53,18,FALSE)),"")</f>
        <v/>
      </c>
      <c r="O83" s="50" t="str">
        <f>_xlfn.IFNA(IF(ISNA(VLOOKUP($A83,'申込一覧（男）'!$A$4:$S$53,9,FALSE)),VLOOKUP($A83,'申込一覧（女）'!$A$4:$T$53,9,FALSE),VLOOKUP($A83,'申込一覧（男）'!$A$4:$S$53,9,FALSE)),"")</f>
        <v/>
      </c>
      <c r="P83" s="304"/>
      <c r="Q83" s="304"/>
      <c r="R83" s="12"/>
    </row>
    <row r="84" spans="1:23" ht="20.25" customHeight="1">
      <c r="A84" s="48">
        <v>68</v>
      </c>
      <c r="B84" s="49" t="str">
        <f>_xlfn.IFNA(IF(ISNA(VLOOKUP($A84,'申込一覧（男）'!$A$4:$T$53,2,FALSE)),VLOOKUP($A84,'申込一覧（女）'!$A$4:$T$53,2,FALSE),VLOOKUP($A84,'申込一覧（男）'!$A$4:$T$53,2,FALSE)),"")</f>
        <v/>
      </c>
      <c r="C84" s="305" t="str">
        <f>_xlfn.IFNA(IF(ISNA(VLOOKUP($A84,'申込一覧（男）'!$A$4:$S$53,4,FALSE)),VLOOKUP($A84,'申込一覧（女）'!$A$4:$T$53,4,FALSE),VLOOKUP($A84,'申込一覧（男）'!$A$4:$S$53,4,FALSE)),"")</f>
        <v/>
      </c>
      <c r="D84" s="306" t="s">
        <v>357</v>
      </c>
      <c r="E84" s="50" t="str">
        <f>_xlfn.IFNA(IF(ISNA(VLOOKUP($A84,'申込一覧（男）'!$A$4:$S$53,5,FALSE)),VLOOKUP($A84,'申込一覧（女）'!$A$4:$T$53,5,FALSE),VLOOKUP($A84,'申込一覧（男）'!$A$4:$S$53,5,FALSE)),"")</f>
        <v/>
      </c>
      <c r="F84" s="50" t="str">
        <f>_xlfn.IFNA(IF(ISNA(VLOOKUP($A84,'申込一覧（男）'!$A$4:$S$53,7,FALSE)),VLOOKUP($A84,'申込一覧（女）'!$A$4:$T$53,7,FALSE),VLOOKUP($A84,'申込一覧（男）'!$A$4:$S$53,7,FALSE)),"")</f>
        <v/>
      </c>
      <c r="G84" s="62" t="str">
        <f>_xlfn.IFNA(IF(ISNA(VLOOKUP($A84,'申込一覧（男）'!$A$4:$S$53,3,FALSE)),VLOOKUP($A84,'申込一覧（女）'!$A$4:$T$53,3,FALSE),VLOOKUP($A84,'申込一覧（男）'!$A$4:$S$53,3,FALSE)),"")</f>
        <v/>
      </c>
      <c r="H84" s="51" t="str">
        <f>_xlfn.IFNA(IF(ISNA(VLOOKUP($A84,'申込一覧（男）'!$A$4:$S$53,8,FALSE)),VLOOKUP($A84,'申込一覧（女）'!$A$4:$T$53,8,FALSE),VLOOKUP($A84,'申込一覧（男）'!$A$4:$S$53,8,FALSE)),"")</f>
        <v/>
      </c>
      <c r="I84" s="50" t="str">
        <f>_xlfn.IFNA(IF(ISNA(VLOOKUP($A84,'申込一覧（男）'!$A$4:$S$53,10,FALSE)),VLOOKUP($A84,'申込一覧（女）'!$A$4:$T$53,10,FALSE),VLOOKUP($A84,'申込一覧（男）'!$A$4:$S$53,10,FALSE)),"")</f>
        <v/>
      </c>
      <c r="J84" s="50" t="str">
        <f>_xlfn.IFNA(IF(ISNA(VLOOKUP($A84,'申込一覧（男）'!$A$4:$S$53,12,FALSE)),VLOOKUP($A84,'申込一覧（女）'!$A$4:$T$53,12,FALSE),VLOOKUP($A84,'申込一覧（男）'!$A$4:$S$53,12,FALSE)),"")</f>
        <v/>
      </c>
      <c r="K84" s="50" t="str">
        <f>_xlfn.IFNA(IF(ISNA(VLOOKUP($A84,'申込一覧（男）'!$A$4:$S$53,14,FALSE)),VLOOKUP($A84,'申込一覧（女）'!$A$4:$T$53,14,FALSE),VLOOKUP($A84,'申込一覧（男）'!$A$4:$S$53,14,FALSE)),"")</f>
        <v/>
      </c>
      <c r="L84" s="52" t="str">
        <f>_xlfn.IFNA(IF(ISNA(VLOOKUP($A84,'申込一覧（男）'!$A$4:$S$53,15,FALSE)),"",VLOOKUP($A84,'申込一覧（男）'!$A$4:$S$53,15,FALSE)),"")</f>
        <v/>
      </c>
      <c r="M84" s="52" t="str">
        <f>_xlfn.IFNA(IF(ISNA(VLOOKUP($A84,'申込一覧（男）'!$A$4:$S$53,16,FALSE)),VLOOKUP($A84,'申込一覧（女）'!$A$4:$T$53,16,FALSE),VLOOKUP($A84,'申込一覧（男）'!$A$4:$S$53,16,FALSE)),"")</f>
        <v/>
      </c>
      <c r="N84" s="52" t="str">
        <f>_xlfn.IFNA(IF(ISNA(VLOOKUP($A84,'申込一覧（男）'!$A$4:$S$53,18,FALSE)),VLOOKUP($A84,'申込一覧（女）'!$A$4:$T$53,18,FALSE),VLOOKUP($A84,'申込一覧（男）'!$A$4:$S$53,18,FALSE)),"")</f>
        <v/>
      </c>
      <c r="O84" s="50" t="str">
        <f>_xlfn.IFNA(IF(ISNA(VLOOKUP($A84,'申込一覧（男）'!$A$4:$S$53,9,FALSE)),VLOOKUP($A84,'申込一覧（女）'!$A$4:$T$53,9,FALSE),VLOOKUP($A84,'申込一覧（男）'!$A$4:$S$53,9,FALSE)),"")</f>
        <v/>
      </c>
      <c r="P84" s="304"/>
      <c r="Q84" s="304"/>
      <c r="R84" s="12"/>
    </row>
    <row r="85" spans="1:23" ht="20.25" customHeight="1">
      <c r="A85" s="48">
        <v>69</v>
      </c>
      <c r="B85" s="49" t="str">
        <f>_xlfn.IFNA(IF(ISNA(VLOOKUP($A85,'申込一覧（男）'!$A$4:$T$53,2,FALSE)),VLOOKUP($A85,'申込一覧（女）'!$A$4:$T$53,2,FALSE),VLOOKUP($A85,'申込一覧（男）'!$A$4:$T$53,2,FALSE)),"")</f>
        <v/>
      </c>
      <c r="C85" s="305" t="str">
        <f>_xlfn.IFNA(IF(ISNA(VLOOKUP($A85,'申込一覧（男）'!$A$4:$S$53,4,FALSE)),VLOOKUP($A85,'申込一覧（女）'!$A$4:$T$53,4,FALSE),VLOOKUP($A85,'申込一覧（男）'!$A$4:$S$53,4,FALSE)),"")</f>
        <v/>
      </c>
      <c r="D85" s="306" t="s">
        <v>357</v>
      </c>
      <c r="E85" s="50" t="str">
        <f>_xlfn.IFNA(IF(ISNA(VLOOKUP($A85,'申込一覧（男）'!$A$4:$S$53,5,FALSE)),VLOOKUP($A85,'申込一覧（女）'!$A$4:$T$53,5,FALSE),VLOOKUP($A85,'申込一覧（男）'!$A$4:$S$53,5,FALSE)),"")</f>
        <v/>
      </c>
      <c r="F85" s="50" t="str">
        <f>_xlfn.IFNA(IF(ISNA(VLOOKUP($A85,'申込一覧（男）'!$A$4:$S$53,7,FALSE)),VLOOKUP($A85,'申込一覧（女）'!$A$4:$T$53,7,FALSE),VLOOKUP($A85,'申込一覧（男）'!$A$4:$S$53,7,FALSE)),"")</f>
        <v/>
      </c>
      <c r="G85" s="62" t="str">
        <f>_xlfn.IFNA(IF(ISNA(VLOOKUP($A85,'申込一覧（男）'!$A$4:$S$53,3,FALSE)),VLOOKUP($A85,'申込一覧（女）'!$A$4:$T$53,3,FALSE),VLOOKUP($A85,'申込一覧（男）'!$A$4:$S$53,3,FALSE)),"")</f>
        <v/>
      </c>
      <c r="H85" s="51" t="str">
        <f>_xlfn.IFNA(IF(ISNA(VLOOKUP($A85,'申込一覧（男）'!$A$4:$S$53,8,FALSE)),VLOOKUP($A85,'申込一覧（女）'!$A$4:$T$53,8,FALSE),VLOOKUP($A85,'申込一覧（男）'!$A$4:$S$53,8,FALSE)),"")</f>
        <v/>
      </c>
      <c r="I85" s="50" t="str">
        <f>_xlfn.IFNA(IF(ISNA(VLOOKUP($A85,'申込一覧（男）'!$A$4:$S$53,10,FALSE)),VLOOKUP($A85,'申込一覧（女）'!$A$4:$T$53,10,FALSE),VLOOKUP($A85,'申込一覧（男）'!$A$4:$S$53,10,FALSE)),"")</f>
        <v/>
      </c>
      <c r="J85" s="50" t="str">
        <f>_xlfn.IFNA(IF(ISNA(VLOOKUP($A85,'申込一覧（男）'!$A$4:$S$53,12,FALSE)),VLOOKUP($A85,'申込一覧（女）'!$A$4:$T$53,12,FALSE),VLOOKUP($A85,'申込一覧（男）'!$A$4:$S$53,12,FALSE)),"")</f>
        <v/>
      </c>
      <c r="K85" s="50" t="str">
        <f>_xlfn.IFNA(IF(ISNA(VLOOKUP($A85,'申込一覧（男）'!$A$4:$S$53,14,FALSE)),VLOOKUP($A85,'申込一覧（女）'!$A$4:$T$53,14,FALSE),VLOOKUP($A85,'申込一覧（男）'!$A$4:$S$53,14,FALSE)),"")</f>
        <v/>
      </c>
      <c r="L85" s="52" t="str">
        <f>_xlfn.IFNA(IF(ISNA(VLOOKUP($A85,'申込一覧（男）'!$A$4:$S$53,15,FALSE)),"",VLOOKUP($A85,'申込一覧（男）'!$A$4:$S$53,15,FALSE)),"")</f>
        <v/>
      </c>
      <c r="M85" s="52" t="str">
        <f>_xlfn.IFNA(IF(ISNA(VLOOKUP($A85,'申込一覧（男）'!$A$4:$S$53,16,FALSE)),VLOOKUP($A85,'申込一覧（女）'!$A$4:$T$53,16,FALSE),VLOOKUP($A85,'申込一覧（男）'!$A$4:$S$53,16,FALSE)),"")</f>
        <v/>
      </c>
      <c r="N85" s="52" t="str">
        <f>_xlfn.IFNA(IF(ISNA(VLOOKUP($A85,'申込一覧（男）'!$A$4:$S$53,18,FALSE)),VLOOKUP($A85,'申込一覧（女）'!$A$4:$T$53,18,FALSE),VLOOKUP($A85,'申込一覧（男）'!$A$4:$S$53,18,FALSE)),"")</f>
        <v/>
      </c>
      <c r="O85" s="50" t="str">
        <f>_xlfn.IFNA(IF(ISNA(VLOOKUP($A85,'申込一覧（男）'!$A$4:$S$53,9,FALSE)),VLOOKUP($A85,'申込一覧（女）'!$A$4:$T$53,9,FALSE),VLOOKUP($A85,'申込一覧（男）'!$A$4:$S$53,9,FALSE)),"")</f>
        <v/>
      </c>
      <c r="P85" s="304"/>
      <c r="Q85" s="304"/>
      <c r="R85" s="12"/>
    </row>
    <row r="86" spans="1:23" ht="20.25" customHeight="1">
      <c r="A86" s="48">
        <v>70</v>
      </c>
      <c r="B86" s="49" t="str">
        <f>_xlfn.IFNA(IF(ISNA(VLOOKUP($A86,'申込一覧（男）'!$A$4:$T$53,2,FALSE)),VLOOKUP($A86,'申込一覧（女）'!$A$4:$T$53,2,FALSE),VLOOKUP($A86,'申込一覧（男）'!$A$4:$T$53,2,FALSE)),"")</f>
        <v/>
      </c>
      <c r="C86" s="305" t="str">
        <f>_xlfn.IFNA(IF(ISNA(VLOOKUP($A86,'申込一覧（男）'!$A$4:$S$53,4,FALSE)),VLOOKUP($A86,'申込一覧（女）'!$A$4:$T$53,4,FALSE),VLOOKUP($A86,'申込一覧（男）'!$A$4:$S$53,4,FALSE)),"")</f>
        <v/>
      </c>
      <c r="D86" s="306" t="s">
        <v>357</v>
      </c>
      <c r="E86" s="50" t="str">
        <f>_xlfn.IFNA(IF(ISNA(VLOOKUP($A86,'申込一覧（男）'!$A$4:$S$53,5,FALSE)),VLOOKUP($A86,'申込一覧（女）'!$A$4:$T$53,5,FALSE),VLOOKUP($A86,'申込一覧（男）'!$A$4:$S$53,5,FALSE)),"")</f>
        <v/>
      </c>
      <c r="F86" s="50" t="str">
        <f>_xlfn.IFNA(IF(ISNA(VLOOKUP($A86,'申込一覧（男）'!$A$4:$S$53,7,FALSE)),VLOOKUP($A86,'申込一覧（女）'!$A$4:$T$53,7,FALSE),VLOOKUP($A86,'申込一覧（男）'!$A$4:$S$53,7,FALSE)),"")</f>
        <v/>
      </c>
      <c r="G86" s="62" t="str">
        <f>_xlfn.IFNA(IF(ISNA(VLOOKUP($A86,'申込一覧（男）'!$A$4:$S$53,3,FALSE)),VLOOKUP($A86,'申込一覧（女）'!$A$4:$T$53,3,FALSE),VLOOKUP($A86,'申込一覧（男）'!$A$4:$S$53,3,FALSE)),"")</f>
        <v/>
      </c>
      <c r="H86" s="51" t="str">
        <f>_xlfn.IFNA(IF(ISNA(VLOOKUP($A86,'申込一覧（男）'!$A$4:$S$53,8,FALSE)),VLOOKUP($A86,'申込一覧（女）'!$A$4:$T$53,8,FALSE),VLOOKUP($A86,'申込一覧（男）'!$A$4:$S$53,8,FALSE)),"")</f>
        <v/>
      </c>
      <c r="I86" s="50" t="str">
        <f>_xlfn.IFNA(IF(ISNA(VLOOKUP($A86,'申込一覧（男）'!$A$4:$S$53,10,FALSE)),VLOOKUP($A86,'申込一覧（女）'!$A$4:$T$53,10,FALSE),VLOOKUP($A86,'申込一覧（男）'!$A$4:$S$53,10,FALSE)),"")</f>
        <v/>
      </c>
      <c r="J86" s="50" t="str">
        <f>_xlfn.IFNA(IF(ISNA(VLOOKUP($A86,'申込一覧（男）'!$A$4:$S$53,12,FALSE)),VLOOKUP($A86,'申込一覧（女）'!$A$4:$T$53,12,FALSE),VLOOKUP($A86,'申込一覧（男）'!$A$4:$S$53,12,FALSE)),"")</f>
        <v/>
      </c>
      <c r="K86" s="50" t="str">
        <f>_xlfn.IFNA(IF(ISNA(VLOOKUP($A86,'申込一覧（男）'!$A$4:$S$53,14,FALSE)),VLOOKUP($A86,'申込一覧（女）'!$A$4:$T$53,14,FALSE),VLOOKUP($A86,'申込一覧（男）'!$A$4:$S$53,14,FALSE)),"")</f>
        <v/>
      </c>
      <c r="L86" s="52" t="str">
        <f>_xlfn.IFNA(IF(ISNA(VLOOKUP($A86,'申込一覧（男）'!$A$4:$S$53,15,FALSE)),"",VLOOKUP($A86,'申込一覧（男）'!$A$4:$S$53,15,FALSE)),"")</f>
        <v/>
      </c>
      <c r="M86" s="52" t="str">
        <f>_xlfn.IFNA(IF(ISNA(VLOOKUP($A86,'申込一覧（男）'!$A$4:$S$53,16,FALSE)),VLOOKUP($A86,'申込一覧（女）'!$A$4:$T$53,16,FALSE),VLOOKUP($A86,'申込一覧（男）'!$A$4:$S$53,16,FALSE)),"")</f>
        <v/>
      </c>
      <c r="N86" s="52" t="str">
        <f>_xlfn.IFNA(IF(ISNA(VLOOKUP($A86,'申込一覧（男）'!$A$4:$S$53,18,FALSE)),VLOOKUP($A86,'申込一覧（女）'!$A$4:$T$53,18,FALSE),VLOOKUP($A86,'申込一覧（男）'!$A$4:$S$53,18,FALSE)),"")</f>
        <v/>
      </c>
      <c r="O86" s="50" t="str">
        <f>_xlfn.IFNA(IF(ISNA(VLOOKUP($A86,'申込一覧（男）'!$A$4:$S$53,9,FALSE)),VLOOKUP($A86,'申込一覧（女）'!$A$4:$T$53,9,FALSE),VLOOKUP($A86,'申込一覧（男）'!$A$4:$S$53,9,FALSE)),"")</f>
        <v/>
      </c>
      <c r="P86" s="304"/>
      <c r="Q86" s="304"/>
      <c r="R86" s="12"/>
    </row>
    <row r="87" spans="1:23" ht="20.25" customHeight="1">
      <c r="A87" s="48">
        <v>71</v>
      </c>
      <c r="B87" s="49" t="str">
        <f>_xlfn.IFNA(IF(ISNA(VLOOKUP($A87,'申込一覧（男）'!$A$4:$T$53,2,FALSE)),VLOOKUP($A87,'申込一覧（女）'!$A$4:$T$53,2,FALSE),VLOOKUP($A87,'申込一覧（男）'!$A$4:$T$53,2,FALSE)),"")</f>
        <v/>
      </c>
      <c r="C87" s="305" t="str">
        <f>_xlfn.IFNA(IF(ISNA(VLOOKUP($A87,'申込一覧（男）'!$A$4:$S$53,4,FALSE)),VLOOKUP($A87,'申込一覧（女）'!$A$4:$T$53,4,FALSE),VLOOKUP($A87,'申込一覧（男）'!$A$4:$S$53,4,FALSE)),"")</f>
        <v/>
      </c>
      <c r="D87" s="306" t="s">
        <v>357</v>
      </c>
      <c r="E87" s="50" t="str">
        <f>_xlfn.IFNA(IF(ISNA(VLOOKUP($A87,'申込一覧（男）'!$A$4:$S$53,5,FALSE)),VLOOKUP($A87,'申込一覧（女）'!$A$4:$T$53,5,FALSE),VLOOKUP($A87,'申込一覧（男）'!$A$4:$S$53,5,FALSE)),"")</f>
        <v/>
      </c>
      <c r="F87" s="50" t="str">
        <f>_xlfn.IFNA(IF(ISNA(VLOOKUP($A87,'申込一覧（男）'!$A$4:$S$53,7,FALSE)),VLOOKUP($A87,'申込一覧（女）'!$A$4:$T$53,7,FALSE),VLOOKUP($A87,'申込一覧（男）'!$A$4:$S$53,7,FALSE)),"")</f>
        <v/>
      </c>
      <c r="G87" s="62" t="str">
        <f>_xlfn.IFNA(IF(ISNA(VLOOKUP($A87,'申込一覧（男）'!$A$4:$S$53,3,FALSE)),VLOOKUP($A87,'申込一覧（女）'!$A$4:$T$53,3,FALSE),VLOOKUP($A87,'申込一覧（男）'!$A$4:$S$53,3,FALSE)),"")</f>
        <v/>
      </c>
      <c r="H87" s="51" t="str">
        <f>_xlfn.IFNA(IF(ISNA(VLOOKUP($A87,'申込一覧（男）'!$A$4:$S$53,8,FALSE)),VLOOKUP($A87,'申込一覧（女）'!$A$4:$T$53,8,FALSE),VLOOKUP($A87,'申込一覧（男）'!$A$4:$S$53,8,FALSE)),"")</f>
        <v/>
      </c>
      <c r="I87" s="50" t="str">
        <f>_xlfn.IFNA(IF(ISNA(VLOOKUP($A87,'申込一覧（男）'!$A$4:$S$53,10,FALSE)),VLOOKUP($A87,'申込一覧（女）'!$A$4:$T$53,10,FALSE),VLOOKUP($A87,'申込一覧（男）'!$A$4:$S$53,10,FALSE)),"")</f>
        <v/>
      </c>
      <c r="J87" s="50" t="str">
        <f>_xlfn.IFNA(IF(ISNA(VLOOKUP($A87,'申込一覧（男）'!$A$4:$S$53,12,FALSE)),VLOOKUP($A87,'申込一覧（女）'!$A$4:$T$53,12,FALSE),VLOOKUP($A87,'申込一覧（男）'!$A$4:$S$53,12,FALSE)),"")</f>
        <v/>
      </c>
      <c r="K87" s="50" t="str">
        <f>_xlfn.IFNA(IF(ISNA(VLOOKUP($A87,'申込一覧（男）'!$A$4:$S$53,14,FALSE)),VLOOKUP($A87,'申込一覧（女）'!$A$4:$T$53,14,FALSE),VLOOKUP($A87,'申込一覧（男）'!$A$4:$S$53,14,FALSE)),"")</f>
        <v/>
      </c>
      <c r="L87" s="52" t="str">
        <f>_xlfn.IFNA(IF(ISNA(VLOOKUP($A87,'申込一覧（男）'!$A$4:$S$53,15,FALSE)),"",VLOOKUP($A87,'申込一覧（男）'!$A$4:$S$53,15,FALSE)),"")</f>
        <v/>
      </c>
      <c r="M87" s="52" t="str">
        <f>_xlfn.IFNA(IF(ISNA(VLOOKUP($A87,'申込一覧（男）'!$A$4:$S$53,16,FALSE)),VLOOKUP($A87,'申込一覧（女）'!$A$4:$T$53,16,FALSE),VLOOKUP($A87,'申込一覧（男）'!$A$4:$S$53,16,FALSE)),"")</f>
        <v/>
      </c>
      <c r="N87" s="52" t="str">
        <f>_xlfn.IFNA(IF(ISNA(VLOOKUP($A87,'申込一覧（男）'!$A$4:$S$53,18,FALSE)),VLOOKUP($A87,'申込一覧（女）'!$A$4:$T$53,18,FALSE),VLOOKUP($A87,'申込一覧（男）'!$A$4:$S$53,18,FALSE)),"")</f>
        <v/>
      </c>
      <c r="O87" s="50" t="str">
        <f>_xlfn.IFNA(IF(ISNA(VLOOKUP($A87,'申込一覧（男）'!$A$4:$S$53,9,FALSE)),VLOOKUP($A87,'申込一覧（女）'!$A$4:$T$53,9,FALSE),VLOOKUP($A87,'申込一覧（男）'!$A$4:$S$53,9,FALSE)),"")</f>
        <v/>
      </c>
      <c r="P87" s="304"/>
      <c r="Q87" s="304"/>
      <c r="R87" s="12"/>
    </row>
    <row r="88" spans="1:23" ht="20.25" customHeight="1">
      <c r="A88" s="48">
        <v>72</v>
      </c>
      <c r="B88" s="49" t="str">
        <f>_xlfn.IFNA(IF(ISNA(VLOOKUP($A88,'申込一覧（男）'!$A$4:$T$53,2,FALSE)),VLOOKUP($A88,'申込一覧（女）'!$A$4:$T$53,2,FALSE),VLOOKUP($A88,'申込一覧（男）'!$A$4:$T$53,2,FALSE)),"")</f>
        <v/>
      </c>
      <c r="C88" s="305" t="str">
        <f>_xlfn.IFNA(IF(ISNA(VLOOKUP($A88,'申込一覧（男）'!$A$4:$S$53,4,FALSE)),VLOOKUP($A88,'申込一覧（女）'!$A$4:$T$53,4,FALSE),VLOOKUP($A88,'申込一覧（男）'!$A$4:$S$53,4,FALSE)),"")</f>
        <v/>
      </c>
      <c r="D88" s="306" t="s">
        <v>357</v>
      </c>
      <c r="E88" s="50" t="str">
        <f>_xlfn.IFNA(IF(ISNA(VLOOKUP($A88,'申込一覧（男）'!$A$4:$S$53,5,FALSE)),VLOOKUP($A88,'申込一覧（女）'!$A$4:$T$53,5,FALSE),VLOOKUP($A88,'申込一覧（男）'!$A$4:$S$53,5,FALSE)),"")</f>
        <v/>
      </c>
      <c r="F88" s="50" t="str">
        <f>_xlfn.IFNA(IF(ISNA(VLOOKUP($A88,'申込一覧（男）'!$A$4:$S$53,7,FALSE)),VLOOKUP($A88,'申込一覧（女）'!$A$4:$T$53,7,FALSE),VLOOKUP($A88,'申込一覧（男）'!$A$4:$S$53,7,FALSE)),"")</f>
        <v/>
      </c>
      <c r="G88" s="62" t="str">
        <f>_xlfn.IFNA(IF(ISNA(VLOOKUP($A88,'申込一覧（男）'!$A$4:$S$53,3,FALSE)),VLOOKUP($A88,'申込一覧（女）'!$A$4:$T$53,3,FALSE),VLOOKUP($A88,'申込一覧（男）'!$A$4:$S$53,3,FALSE)),"")</f>
        <v/>
      </c>
      <c r="H88" s="51" t="str">
        <f>_xlfn.IFNA(IF(ISNA(VLOOKUP($A88,'申込一覧（男）'!$A$4:$S$53,8,FALSE)),VLOOKUP($A88,'申込一覧（女）'!$A$4:$T$53,8,FALSE),VLOOKUP($A88,'申込一覧（男）'!$A$4:$S$53,8,FALSE)),"")</f>
        <v/>
      </c>
      <c r="I88" s="50" t="str">
        <f>_xlfn.IFNA(IF(ISNA(VLOOKUP($A88,'申込一覧（男）'!$A$4:$S$53,10,FALSE)),VLOOKUP($A88,'申込一覧（女）'!$A$4:$T$53,10,FALSE),VLOOKUP($A88,'申込一覧（男）'!$A$4:$S$53,10,FALSE)),"")</f>
        <v/>
      </c>
      <c r="J88" s="50" t="str">
        <f>_xlfn.IFNA(IF(ISNA(VLOOKUP($A88,'申込一覧（男）'!$A$4:$S$53,12,FALSE)),VLOOKUP($A88,'申込一覧（女）'!$A$4:$T$53,12,FALSE),VLOOKUP($A88,'申込一覧（男）'!$A$4:$S$53,12,FALSE)),"")</f>
        <v/>
      </c>
      <c r="K88" s="50" t="str">
        <f>_xlfn.IFNA(IF(ISNA(VLOOKUP($A88,'申込一覧（男）'!$A$4:$S$53,14,FALSE)),VLOOKUP($A88,'申込一覧（女）'!$A$4:$T$53,14,FALSE),VLOOKUP($A88,'申込一覧（男）'!$A$4:$S$53,14,FALSE)),"")</f>
        <v/>
      </c>
      <c r="L88" s="52" t="str">
        <f>_xlfn.IFNA(IF(ISNA(VLOOKUP($A88,'申込一覧（男）'!$A$4:$S$53,15,FALSE)),"",VLOOKUP($A88,'申込一覧（男）'!$A$4:$S$53,15,FALSE)),"")</f>
        <v/>
      </c>
      <c r="M88" s="52" t="str">
        <f>_xlfn.IFNA(IF(ISNA(VLOOKUP($A88,'申込一覧（男）'!$A$4:$S$53,16,FALSE)),VLOOKUP($A88,'申込一覧（女）'!$A$4:$T$53,16,FALSE),VLOOKUP($A88,'申込一覧（男）'!$A$4:$S$53,16,FALSE)),"")</f>
        <v/>
      </c>
      <c r="N88" s="52" t="str">
        <f>_xlfn.IFNA(IF(ISNA(VLOOKUP($A88,'申込一覧（男）'!$A$4:$S$53,18,FALSE)),VLOOKUP($A88,'申込一覧（女）'!$A$4:$T$53,18,FALSE),VLOOKUP($A88,'申込一覧（男）'!$A$4:$S$53,18,FALSE)),"")</f>
        <v/>
      </c>
      <c r="O88" s="50" t="str">
        <f>_xlfn.IFNA(IF(ISNA(VLOOKUP($A88,'申込一覧（男）'!$A$4:$S$53,9,FALSE)),VLOOKUP($A88,'申込一覧（女）'!$A$4:$T$53,9,FALSE),VLOOKUP($A88,'申込一覧（男）'!$A$4:$S$53,9,FALSE)),"")</f>
        <v/>
      </c>
      <c r="P88" s="304"/>
      <c r="Q88" s="304"/>
      <c r="R88" s="12"/>
    </row>
    <row r="89" spans="1:23" ht="20.25" customHeight="1">
      <c r="A89" s="48">
        <v>73</v>
      </c>
      <c r="B89" s="49" t="str">
        <f>_xlfn.IFNA(IF(ISNA(VLOOKUP($A89,'申込一覧（男）'!$A$4:$T$53,2,FALSE)),VLOOKUP($A89,'申込一覧（女）'!$A$4:$T$53,2,FALSE),VLOOKUP($A89,'申込一覧（男）'!$A$4:$T$53,2,FALSE)),"")</f>
        <v/>
      </c>
      <c r="C89" s="305" t="str">
        <f>_xlfn.IFNA(IF(ISNA(VLOOKUP($A89,'申込一覧（男）'!$A$4:$S$53,4,FALSE)),VLOOKUP($A89,'申込一覧（女）'!$A$4:$T$53,4,FALSE),VLOOKUP($A89,'申込一覧（男）'!$A$4:$S$53,4,FALSE)),"")</f>
        <v/>
      </c>
      <c r="D89" s="306" t="s">
        <v>357</v>
      </c>
      <c r="E89" s="50" t="str">
        <f>_xlfn.IFNA(IF(ISNA(VLOOKUP($A89,'申込一覧（男）'!$A$4:$S$53,5,FALSE)),VLOOKUP($A89,'申込一覧（女）'!$A$4:$T$53,5,FALSE),VLOOKUP($A89,'申込一覧（男）'!$A$4:$S$53,5,FALSE)),"")</f>
        <v/>
      </c>
      <c r="F89" s="50" t="str">
        <f>_xlfn.IFNA(IF(ISNA(VLOOKUP($A89,'申込一覧（男）'!$A$4:$S$53,7,FALSE)),VLOOKUP($A89,'申込一覧（女）'!$A$4:$T$53,7,FALSE),VLOOKUP($A89,'申込一覧（男）'!$A$4:$S$53,7,FALSE)),"")</f>
        <v/>
      </c>
      <c r="G89" s="62" t="str">
        <f>_xlfn.IFNA(IF(ISNA(VLOOKUP($A89,'申込一覧（男）'!$A$4:$S$53,3,FALSE)),VLOOKUP($A89,'申込一覧（女）'!$A$4:$T$53,3,FALSE),VLOOKUP($A89,'申込一覧（男）'!$A$4:$S$53,3,FALSE)),"")</f>
        <v/>
      </c>
      <c r="H89" s="51" t="str">
        <f>_xlfn.IFNA(IF(ISNA(VLOOKUP($A89,'申込一覧（男）'!$A$4:$S$53,8,FALSE)),VLOOKUP($A89,'申込一覧（女）'!$A$4:$T$53,8,FALSE),VLOOKUP($A89,'申込一覧（男）'!$A$4:$S$53,8,FALSE)),"")</f>
        <v/>
      </c>
      <c r="I89" s="50" t="str">
        <f>_xlfn.IFNA(IF(ISNA(VLOOKUP($A89,'申込一覧（男）'!$A$4:$S$53,10,FALSE)),VLOOKUP($A89,'申込一覧（女）'!$A$4:$T$53,10,FALSE),VLOOKUP($A89,'申込一覧（男）'!$A$4:$S$53,10,FALSE)),"")</f>
        <v/>
      </c>
      <c r="J89" s="50" t="str">
        <f>_xlfn.IFNA(IF(ISNA(VLOOKUP($A89,'申込一覧（男）'!$A$4:$S$53,12,FALSE)),VLOOKUP($A89,'申込一覧（女）'!$A$4:$T$53,12,FALSE),VLOOKUP($A89,'申込一覧（男）'!$A$4:$S$53,12,FALSE)),"")</f>
        <v/>
      </c>
      <c r="K89" s="50" t="str">
        <f>_xlfn.IFNA(IF(ISNA(VLOOKUP($A89,'申込一覧（男）'!$A$4:$S$53,14,FALSE)),VLOOKUP($A89,'申込一覧（女）'!$A$4:$T$53,14,FALSE),VLOOKUP($A89,'申込一覧（男）'!$A$4:$S$53,14,FALSE)),"")</f>
        <v/>
      </c>
      <c r="L89" s="52" t="str">
        <f>_xlfn.IFNA(IF(ISNA(VLOOKUP($A89,'申込一覧（男）'!$A$4:$S$53,15,FALSE)),"",VLOOKUP($A89,'申込一覧（男）'!$A$4:$S$53,15,FALSE)),"")</f>
        <v/>
      </c>
      <c r="M89" s="52" t="str">
        <f>_xlfn.IFNA(IF(ISNA(VLOOKUP($A89,'申込一覧（男）'!$A$4:$S$53,16,FALSE)),VLOOKUP($A89,'申込一覧（女）'!$A$4:$T$53,16,FALSE),VLOOKUP($A89,'申込一覧（男）'!$A$4:$S$53,16,FALSE)),"")</f>
        <v/>
      </c>
      <c r="N89" s="52" t="str">
        <f>_xlfn.IFNA(IF(ISNA(VLOOKUP($A89,'申込一覧（男）'!$A$4:$S$53,18,FALSE)),VLOOKUP($A89,'申込一覧（女）'!$A$4:$T$53,18,FALSE),VLOOKUP($A89,'申込一覧（男）'!$A$4:$S$53,18,FALSE)),"")</f>
        <v/>
      </c>
      <c r="O89" s="50" t="str">
        <f>_xlfn.IFNA(IF(ISNA(VLOOKUP($A89,'申込一覧（男）'!$A$4:$S$53,9,FALSE)),VLOOKUP($A89,'申込一覧（女）'!$A$4:$T$53,9,FALSE),VLOOKUP($A89,'申込一覧（男）'!$A$4:$S$53,9,FALSE)),"")</f>
        <v/>
      </c>
      <c r="P89" s="304"/>
      <c r="Q89" s="304"/>
      <c r="R89" s="12"/>
    </row>
    <row r="90" spans="1:23" ht="20.25" customHeight="1">
      <c r="A90" s="48">
        <v>74</v>
      </c>
      <c r="B90" s="49" t="str">
        <f>_xlfn.IFNA(IF(ISNA(VLOOKUP($A90,'申込一覧（男）'!$A$4:$T$53,2,FALSE)),VLOOKUP($A90,'申込一覧（女）'!$A$4:$T$53,2,FALSE),VLOOKUP($A90,'申込一覧（男）'!$A$4:$T$53,2,FALSE)),"")</f>
        <v/>
      </c>
      <c r="C90" s="305" t="str">
        <f>_xlfn.IFNA(IF(ISNA(VLOOKUP($A90,'申込一覧（男）'!$A$4:$S$53,4,FALSE)),VLOOKUP($A90,'申込一覧（女）'!$A$4:$T$53,4,FALSE),VLOOKUP($A90,'申込一覧（男）'!$A$4:$S$53,4,FALSE)),"")</f>
        <v/>
      </c>
      <c r="D90" s="306" t="s">
        <v>357</v>
      </c>
      <c r="E90" s="50" t="str">
        <f>_xlfn.IFNA(IF(ISNA(VLOOKUP($A90,'申込一覧（男）'!$A$4:$S$53,5,FALSE)),VLOOKUP($A90,'申込一覧（女）'!$A$4:$T$53,5,FALSE),VLOOKUP($A90,'申込一覧（男）'!$A$4:$S$53,5,FALSE)),"")</f>
        <v/>
      </c>
      <c r="F90" s="50" t="str">
        <f>_xlfn.IFNA(IF(ISNA(VLOOKUP($A90,'申込一覧（男）'!$A$4:$S$53,7,FALSE)),VLOOKUP($A90,'申込一覧（女）'!$A$4:$T$53,7,FALSE),VLOOKUP($A90,'申込一覧（男）'!$A$4:$S$53,7,FALSE)),"")</f>
        <v/>
      </c>
      <c r="G90" s="62" t="str">
        <f>_xlfn.IFNA(IF(ISNA(VLOOKUP($A90,'申込一覧（男）'!$A$4:$S$53,3,FALSE)),VLOOKUP($A90,'申込一覧（女）'!$A$4:$T$53,3,FALSE),VLOOKUP($A90,'申込一覧（男）'!$A$4:$S$53,3,FALSE)),"")</f>
        <v/>
      </c>
      <c r="H90" s="51" t="str">
        <f>_xlfn.IFNA(IF(ISNA(VLOOKUP($A90,'申込一覧（男）'!$A$4:$S$53,8,FALSE)),VLOOKUP($A90,'申込一覧（女）'!$A$4:$T$53,8,FALSE),VLOOKUP($A90,'申込一覧（男）'!$A$4:$S$53,8,FALSE)),"")</f>
        <v/>
      </c>
      <c r="I90" s="50" t="str">
        <f>_xlfn.IFNA(IF(ISNA(VLOOKUP($A90,'申込一覧（男）'!$A$4:$S$53,10,FALSE)),VLOOKUP($A90,'申込一覧（女）'!$A$4:$T$53,10,FALSE),VLOOKUP($A90,'申込一覧（男）'!$A$4:$S$53,10,FALSE)),"")</f>
        <v/>
      </c>
      <c r="J90" s="50" t="str">
        <f>_xlfn.IFNA(IF(ISNA(VLOOKUP($A90,'申込一覧（男）'!$A$4:$S$53,12,FALSE)),VLOOKUP($A90,'申込一覧（女）'!$A$4:$T$53,12,FALSE),VLOOKUP($A90,'申込一覧（男）'!$A$4:$S$53,12,FALSE)),"")</f>
        <v/>
      </c>
      <c r="K90" s="50" t="str">
        <f>_xlfn.IFNA(IF(ISNA(VLOOKUP($A90,'申込一覧（男）'!$A$4:$S$53,14,FALSE)),VLOOKUP($A90,'申込一覧（女）'!$A$4:$T$53,14,FALSE),VLOOKUP($A90,'申込一覧（男）'!$A$4:$S$53,14,FALSE)),"")</f>
        <v/>
      </c>
      <c r="L90" s="52" t="str">
        <f>_xlfn.IFNA(IF(ISNA(VLOOKUP($A90,'申込一覧（男）'!$A$4:$S$53,15,FALSE)),"",VLOOKUP($A90,'申込一覧（男）'!$A$4:$S$53,15,FALSE)),"")</f>
        <v/>
      </c>
      <c r="M90" s="52" t="str">
        <f>_xlfn.IFNA(IF(ISNA(VLOOKUP($A90,'申込一覧（男）'!$A$4:$S$53,16,FALSE)),VLOOKUP($A90,'申込一覧（女）'!$A$4:$T$53,16,FALSE),VLOOKUP($A90,'申込一覧（男）'!$A$4:$S$53,16,FALSE)),"")</f>
        <v/>
      </c>
      <c r="N90" s="52" t="str">
        <f>_xlfn.IFNA(IF(ISNA(VLOOKUP($A90,'申込一覧（男）'!$A$4:$S$53,18,FALSE)),VLOOKUP($A90,'申込一覧（女）'!$A$4:$T$53,18,FALSE),VLOOKUP($A90,'申込一覧（男）'!$A$4:$S$53,18,FALSE)),"")</f>
        <v/>
      </c>
      <c r="O90" s="50" t="str">
        <f>_xlfn.IFNA(IF(ISNA(VLOOKUP($A90,'申込一覧（男）'!$A$4:$S$53,9,FALSE)),VLOOKUP($A90,'申込一覧（女）'!$A$4:$T$53,9,FALSE),VLOOKUP($A90,'申込一覧（男）'!$A$4:$S$53,9,FALSE)),"")</f>
        <v/>
      </c>
      <c r="P90" s="304"/>
      <c r="Q90" s="304"/>
      <c r="R90" s="12"/>
    </row>
    <row r="91" spans="1:23" ht="20.25" customHeight="1">
      <c r="A91" s="48">
        <v>75</v>
      </c>
      <c r="B91" s="49" t="str">
        <f>_xlfn.IFNA(IF(ISNA(VLOOKUP($A91,'申込一覧（男）'!$A$4:$T$53,2,FALSE)),VLOOKUP($A91,'申込一覧（女）'!$A$4:$T$53,2,FALSE),VLOOKUP($A91,'申込一覧（男）'!$A$4:$T$53,2,FALSE)),"")</f>
        <v/>
      </c>
      <c r="C91" s="305" t="str">
        <f>_xlfn.IFNA(IF(ISNA(VLOOKUP($A91,'申込一覧（男）'!$A$4:$S$53,4,FALSE)),VLOOKUP($A91,'申込一覧（女）'!$A$4:$T$53,4,FALSE),VLOOKUP($A91,'申込一覧（男）'!$A$4:$S$53,4,FALSE)),"")</f>
        <v/>
      </c>
      <c r="D91" s="306" t="s">
        <v>357</v>
      </c>
      <c r="E91" s="50" t="str">
        <f>_xlfn.IFNA(IF(ISNA(VLOOKUP($A91,'申込一覧（男）'!$A$4:$S$53,5,FALSE)),VLOOKUP($A91,'申込一覧（女）'!$A$4:$T$53,5,FALSE),VLOOKUP($A91,'申込一覧（男）'!$A$4:$S$53,5,FALSE)),"")</f>
        <v/>
      </c>
      <c r="F91" s="50" t="str">
        <f>_xlfn.IFNA(IF(ISNA(VLOOKUP($A91,'申込一覧（男）'!$A$4:$S$53,7,FALSE)),VLOOKUP($A91,'申込一覧（女）'!$A$4:$T$53,7,FALSE),VLOOKUP($A91,'申込一覧（男）'!$A$4:$S$53,7,FALSE)),"")</f>
        <v/>
      </c>
      <c r="G91" s="62" t="str">
        <f>_xlfn.IFNA(IF(ISNA(VLOOKUP($A91,'申込一覧（男）'!$A$4:$S$53,3,FALSE)),VLOOKUP($A91,'申込一覧（女）'!$A$4:$T$53,3,FALSE),VLOOKUP($A91,'申込一覧（男）'!$A$4:$S$53,3,FALSE)),"")</f>
        <v/>
      </c>
      <c r="H91" s="51" t="str">
        <f>_xlfn.IFNA(IF(ISNA(VLOOKUP($A91,'申込一覧（男）'!$A$4:$S$53,8,FALSE)),VLOOKUP($A91,'申込一覧（女）'!$A$4:$T$53,8,FALSE),VLOOKUP($A91,'申込一覧（男）'!$A$4:$S$53,8,FALSE)),"")</f>
        <v/>
      </c>
      <c r="I91" s="50" t="str">
        <f>_xlfn.IFNA(IF(ISNA(VLOOKUP($A91,'申込一覧（男）'!$A$4:$S$53,10,FALSE)),VLOOKUP($A91,'申込一覧（女）'!$A$4:$T$53,10,FALSE),VLOOKUP($A91,'申込一覧（男）'!$A$4:$S$53,10,FALSE)),"")</f>
        <v/>
      </c>
      <c r="J91" s="50" t="str">
        <f>_xlfn.IFNA(IF(ISNA(VLOOKUP($A91,'申込一覧（男）'!$A$4:$S$53,12,FALSE)),VLOOKUP($A91,'申込一覧（女）'!$A$4:$T$53,12,FALSE),VLOOKUP($A91,'申込一覧（男）'!$A$4:$S$53,12,FALSE)),"")</f>
        <v/>
      </c>
      <c r="K91" s="50" t="str">
        <f>_xlfn.IFNA(IF(ISNA(VLOOKUP($A91,'申込一覧（男）'!$A$4:$S$53,14,FALSE)),VLOOKUP($A91,'申込一覧（女）'!$A$4:$T$53,14,FALSE),VLOOKUP($A91,'申込一覧（男）'!$A$4:$S$53,14,FALSE)),"")</f>
        <v/>
      </c>
      <c r="L91" s="52" t="str">
        <f>_xlfn.IFNA(IF(ISNA(VLOOKUP($A91,'申込一覧（男）'!$A$4:$S$53,15,FALSE)),"",VLOOKUP($A91,'申込一覧（男）'!$A$4:$S$53,15,FALSE)),"")</f>
        <v/>
      </c>
      <c r="M91" s="52" t="str">
        <f>_xlfn.IFNA(IF(ISNA(VLOOKUP($A91,'申込一覧（男）'!$A$4:$S$53,16,FALSE)),VLOOKUP($A91,'申込一覧（女）'!$A$4:$T$53,16,FALSE),VLOOKUP($A91,'申込一覧（男）'!$A$4:$S$53,16,FALSE)),"")</f>
        <v/>
      </c>
      <c r="N91" s="52" t="str">
        <f>_xlfn.IFNA(IF(ISNA(VLOOKUP($A91,'申込一覧（男）'!$A$4:$S$53,18,FALSE)),VLOOKUP($A91,'申込一覧（女）'!$A$4:$T$53,18,FALSE),VLOOKUP($A91,'申込一覧（男）'!$A$4:$S$53,18,FALSE)),"")</f>
        <v/>
      </c>
      <c r="O91" s="50" t="str">
        <f>_xlfn.IFNA(IF(ISNA(VLOOKUP($A91,'申込一覧（男）'!$A$4:$S$53,9,FALSE)),VLOOKUP($A91,'申込一覧（女）'!$A$4:$T$53,9,FALSE),VLOOKUP($A91,'申込一覧（男）'!$A$4:$S$53,9,FALSE)),"")</f>
        <v/>
      </c>
      <c r="P91" s="304"/>
      <c r="Q91" s="304"/>
      <c r="R91" s="12"/>
    </row>
    <row r="92" spans="1:23" ht="20.25" customHeight="1">
      <c r="A92" s="48">
        <v>76</v>
      </c>
      <c r="B92" s="49" t="str">
        <f>_xlfn.IFNA(IF(ISNA(VLOOKUP($A92,'申込一覧（男）'!$A$4:$T$53,2,FALSE)),VLOOKUP($A92,'申込一覧（女）'!$A$4:$T$53,2,FALSE),VLOOKUP($A92,'申込一覧（男）'!$A$4:$T$53,2,FALSE)),"")</f>
        <v/>
      </c>
      <c r="C92" s="305" t="str">
        <f>_xlfn.IFNA(IF(ISNA(VLOOKUP($A92,'申込一覧（男）'!$A$4:$S$53,4,FALSE)),VLOOKUP($A92,'申込一覧（女）'!$A$4:$T$53,4,FALSE),VLOOKUP($A92,'申込一覧（男）'!$A$4:$S$53,4,FALSE)),"")</f>
        <v/>
      </c>
      <c r="D92" s="306" t="s">
        <v>357</v>
      </c>
      <c r="E92" s="50" t="str">
        <f>_xlfn.IFNA(IF(ISNA(VLOOKUP($A92,'申込一覧（男）'!$A$4:$S$53,5,FALSE)),VLOOKUP($A92,'申込一覧（女）'!$A$4:$T$53,5,FALSE),VLOOKUP($A92,'申込一覧（男）'!$A$4:$S$53,5,FALSE)),"")</f>
        <v/>
      </c>
      <c r="F92" s="50" t="str">
        <f>_xlfn.IFNA(IF(ISNA(VLOOKUP($A92,'申込一覧（男）'!$A$4:$S$53,7,FALSE)),VLOOKUP($A92,'申込一覧（女）'!$A$4:$T$53,7,FALSE),VLOOKUP($A92,'申込一覧（男）'!$A$4:$S$53,7,FALSE)),"")</f>
        <v/>
      </c>
      <c r="G92" s="62" t="str">
        <f>_xlfn.IFNA(IF(ISNA(VLOOKUP($A92,'申込一覧（男）'!$A$4:$S$53,3,FALSE)),VLOOKUP($A92,'申込一覧（女）'!$A$4:$T$53,3,FALSE),VLOOKUP($A92,'申込一覧（男）'!$A$4:$S$53,3,FALSE)),"")</f>
        <v/>
      </c>
      <c r="H92" s="51" t="str">
        <f>_xlfn.IFNA(IF(ISNA(VLOOKUP($A92,'申込一覧（男）'!$A$4:$S$53,8,FALSE)),VLOOKUP($A92,'申込一覧（女）'!$A$4:$T$53,8,FALSE),VLOOKUP($A92,'申込一覧（男）'!$A$4:$S$53,8,FALSE)),"")</f>
        <v/>
      </c>
      <c r="I92" s="50" t="str">
        <f>_xlfn.IFNA(IF(ISNA(VLOOKUP($A92,'申込一覧（男）'!$A$4:$S$53,10,FALSE)),VLOOKUP($A92,'申込一覧（女）'!$A$4:$T$53,10,FALSE),VLOOKUP($A92,'申込一覧（男）'!$A$4:$S$53,10,FALSE)),"")</f>
        <v/>
      </c>
      <c r="J92" s="50" t="str">
        <f>_xlfn.IFNA(IF(ISNA(VLOOKUP($A92,'申込一覧（男）'!$A$4:$S$53,12,FALSE)),VLOOKUP($A92,'申込一覧（女）'!$A$4:$T$53,12,FALSE),VLOOKUP($A92,'申込一覧（男）'!$A$4:$S$53,12,FALSE)),"")</f>
        <v/>
      </c>
      <c r="K92" s="50" t="str">
        <f>_xlfn.IFNA(IF(ISNA(VLOOKUP($A92,'申込一覧（男）'!$A$4:$S$53,14,FALSE)),VLOOKUP($A92,'申込一覧（女）'!$A$4:$T$53,14,FALSE),VLOOKUP($A92,'申込一覧（男）'!$A$4:$S$53,14,FALSE)),"")</f>
        <v/>
      </c>
      <c r="L92" s="52" t="str">
        <f>_xlfn.IFNA(IF(ISNA(VLOOKUP($A92,'申込一覧（男）'!$A$4:$S$53,15,FALSE)),"",VLOOKUP($A92,'申込一覧（男）'!$A$4:$S$53,15,FALSE)),"")</f>
        <v/>
      </c>
      <c r="M92" s="52" t="str">
        <f>_xlfn.IFNA(IF(ISNA(VLOOKUP($A92,'申込一覧（男）'!$A$4:$S$53,16,FALSE)),VLOOKUP($A92,'申込一覧（女）'!$A$4:$T$53,16,FALSE),VLOOKUP($A92,'申込一覧（男）'!$A$4:$S$53,16,FALSE)),"")</f>
        <v/>
      </c>
      <c r="N92" s="52" t="str">
        <f>_xlfn.IFNA(IF(ISNA(VLOOKUP($A92,'申込一覧（男）'!$A$4:$S$53,18,FALSE)),VLOOKUP($A92,'申込一覧（女）'!$A$4:$T$53,18,FALSE),VLOOKUP($A92,'申込一覧（男）'!$A$4:$S$53,18,FALSE)),"")</f>
        <v/>
      </c>
      <c r="O92" s="50" t="str">
        <f>_xlfn.IFNA(IF(ISNA(VLOOKUP($A92,'申込一覧（男）'!$A$4:$S$53,9,FALSE)),VLOOKUP($A92,'申込一覧（女）'!$A$4:$T$53,9,FALSE),VLOOKUP($A92,'申込一覧（男）'!$A$4:$S$53,9,FALSE)),"")</f>
        <v/>
      </c>
      <c r="P92" s="304"/>
      <c r="Q92" s="304"/>
      <c r="R92" s="12"/>
    </row>
    <row r="93" spans="1:23" ht="20.25" customHeight="1">
      <c r="A93" s="48">
        <v>77</v>
      </c>
      <c r="B93" s="49" t="str">
        <f>_xlfn.IFNA(IF(ISNA(VLOOKUP($A93,'申込一覧（男）'!$A$4:$T$53,2,FALSE)),VLOOKUP($A93,'申込一覧（女）'!$A$4:$T$53,2,FALSE),VLOOKUP($A93,'申込一覧（男）'!$A$4:$T$53,2,FALSE)),"")</f>
        <v/>
      </c>
      <c r="C93" s="305" t="str">
        <f>_xlfn.IFNA(IF(ISNA(VLOOKUP($A93,'申込一覧（男）'!$A$4:$S$53,4,FALSE)),VLOOKUP($A93,'申込一覧（女）'!$A$4:$T$53,4,FALSE),VLOOKUP($A93,'申込一覧（男）'!$A$4:$S$53,4,FALSE)),"")</f>
        <v/>
      </c>
      <c r="D93" s="306" t="s">
        <v>357</v>
      </c>
      <c r="E93" s="50" t="str">
        <f>_xlfn.IFNA(IF(ISNA(VLOOKUP($A93,'申込一覧（男）'!$A$4:$S$53,5,FALSE)),VLOOKUP($A93,'申込一覧（女）'!$A$4:$T$53,5,FALSE),VLOOKUP($A93,'申込一覧（男）'!$A$4:$S$53,5,FALSE)),"")</f>
        <v/>
      </c>
      <c r="F93" s="50" t="str">
        <f>_xlfn.IFNA(IF(ISNA(VLOOKUP($A93,'申込一覧（男）'!$A$4:$S$53,7,FALSE)),VLOOKUP($A93,'申込一覧（女）'!$A$4:$T$53,7,FALSE),VLOOKUP($A93,'申込一覧（男）'!$A$4:$S$53,7,FALSE)),"")</f>
        <v/>
      </c>
      <c r="G93" s="62" t="str">
        <f>_xlfn.IFNA(IF(ISNA(VLOOKUP($A93,'申込一覧（男）'!$A$4:$S$53,3,FALSE)),VLOOKUP($A93,'申込一覧（女）'!$A$4:$T$53,3,FALSE),VLOOKUP($A93,'申込一覧（男）'!$A$4:$S$53,3,FALSE)),"")</f>
        <v/>
      </c>
      <c r="H93" s="51" t="str">
        <f>_xlfn.IFNA(IF(ISNA(VLOOKUP($A93,'申込一覧（男）'!$A$4:$S$53,8,FALSE)),VLOOKUP($A93,'申込一覧（女）'!$A$4:$T$53,8,FALSE),VLOOKUP($A93,'申込一覧（男）'!$A$4:$S$53,8,FALSE)),"")</f>
        <v/>
      </c>
      <c r="I93" s="50" t="str">
        <f>_xlfn.IFNA(IF(ISNA(VLOOKUP($A93,'申込一覧（男）'!$A$4:$S$53,10,FALSE)),VLOOKUP($A93,'申込一覧（女）'!$A$4:$T$53,10,FALSE),VLOOKUP($A93,'申込一覧（男）'!$A$4:$S$53,10,FALSE)),"")</f>
        <v/>
      </c>
      <c r="J93" s="50" t="str">
        <f>_xlfn.IFNA(IF(ISNA(VLOOKUP($A93,'申込一覧（男）'!$A$4:$S$53,12,FALSE)),VLOOKUP($A93,'申込一覧（女）'!$A$4:$T$53,12,FALSE),VLOOKUP($A93,'申込一覧（男）'!$A$4:$S$53,12,FALSE)),"")</f>
        <v/>
      </c>
      <c r="K93" s="50" t="str">
        <f>_xlfn.IFNA(IF(ISNA(VLOOKUP($A93,'申込一覧（男）'!$A$4:$S$53,14,FALSE)),VLOOKUP($A93,'申込一覧（女）'!$A$4:$T$53,14,FALSE),VLOOKUP($A93,'申込一覧（男）'!$A$4:$S$53,14,FALSE)),"")</f>
        <v/>
      </c>
      <c r="L93" s="52" t="str">
        <f>_xlfn.IFNA(IF(ISNA(VLOOKUP($A93,'申込一覧（男）'!$A$4:$S$53,15,FALSE)),"",VLOOKUP($A93,'申込一覧（男）'!$A$4:$S$53,15,FALSE)),"")</f>
        <v/>
      </c>
      <c r="M93" s="52" t="str">
        <f>_xlfn.IFNA(IF(ISNA(VLOOKUP($A93,'申込一覧（男）'!$A$4:$S$53,16,FALSE)),VLOOKUP($A93,'申込一覧（女）'!$A$4:$T$53,16,FALSE),VLOOKUP($A93,'申込一覧（男）'!$A$4:$S$53,16,FALSE)),"")</f>
        <v/>
      </c>
      <c r="N93" s="52" t="str">
        <f>_xlfn.IFNA(IF(ISNA(VLOOKUP($A93,'申込一覧（男）'!$A$4:$S$53,18,FALSE)),VLOOKUP($A93,'申込一覧（女）'!$A$4:$T$53,18,FALSE),VLOOKUP($A93,'申込一覧（男）'!$A$4:$S$53,18,FALSE)),"")</f>
        <v/>
      </c>
      <c r="O93" s="50" t="str">
        <f>_xlfn.IFNA(IF(ISNA(VLOOKUP($A93,'申込一覧（男）'!$A$4:$S$53,9,FALSE)),VLOOKUP($A93,'申込一覧（女）'!$A$4:$T$53,9,FALSE),VLOOKUP($A93,'申込一覧（男）'!$A$4:$S$53,9,FALSE)),"")</f>
        <v/>
      </c>
      <c r="P93" s="304"/>
      <c r="Q93" s="304"/>
      <c r="R93" s="12"/>
    </row>
    <row r="94" spans="1:23" ht="20.25" customHeight="1">
      <c r="A94" s="48">
        <v>78</v>
      </c>
      <c r="B94" s="49" t="str">
        <f>_xlfn.IFNA(IF(ISNA(VLOOKUP($A94,'申込一覧（男）'!$A$4:$T$53,2,FALSE)),VLOOKUP($A94,'申込一覧（女）'!$A$4:$T$53,2,FALSE),VLOOKUP($A94,'申込一覧（男）'!$A$4:$T$53,2,FALSE)),"")</f>
        <v/>
      </c>
      <c r="C94" s="305" t="str">
        <f>_xlfn.IFNA(IF(ISNA(VLOOKUP($A94,'申込一覧（男）'!$A$4:$S$53,4,FALSE)),VLOOKUP($A94,'申込一覧（女）'!$A$4:$T$53,4,FALSE),VLOOKUP($A94,'申込一覧（男）'!$A$4:$S$53,4,FALSE)),"")</f>
        <v/>
      </c>
      <c r="D94" s="306" t="s">
        <v>357</v>
      </c>
      <c r="E94" s="50" t="str">
        <f>_xlfn.IFNA(IF(ISNA(VLOOKUP($A94,'申込一覧（男）'!$A$4:$S$53,5,FALSE)),VLOOKUP($A94,'申込一覧（女）'!$A$4:$T$53,5,FALSE),VLOOKUP($A94,'申込一覧（男）'!$A$4:$S$53,5,FALSE)),"")</f>
        <v/>
      </c>
      <c r="F94" s="50" t="str">
        <f>_xlfn.IFNA(IF(ISNA(VLOOKUP($A94,'申込一覧（男）'!$A$4:$S$53,7,FALSE)),VLOOKUP($A94,'申込一覧（女）'!$A$4:$T$53,7,FALSE),VLOOKUP($A94,'申込一覧（男）'!$A$4:$S$53,7,FALSE)),"")</f>
        <v/>
      </c>
      <c r="G94" s="62" t="str">
        <f>_xlfn.IFNA(IF(ISNA(VLOOKUP($A94,'申込一覧（男）'!$A$4:$S$53,3,FALSE)),VLOOKUP($A94,'申込一覧（女）'!$A$4:$T$53,3,FALSE),VLOOKUP($A94,'申込一覧（男）'!$A$4:$S$53,3,FALSE)),"")</f>
        <v/>
      </c>
      <c r="H94" s="51" t="str">
        <f>_xlfn.IFNA(IF(ISNA(VLOOKUP($A94,'申込一覧（男）'!$A$4:$S$53,8,FALSE)),VLOOKUP($A94,'申込一覧（女）'!$A$4:$T$53,8,FALSE),VLOOKUP($A94,'申込一覧（男）'!$A$4:$S$53,8,FALSE)),"")</f>
        <v/>
      </c>
      <c r="I94" s="50" t="str">
        <f>_xlfn.IFNA(IF(ISNA(VLOOKUP($A94,'申込一覧（男）'!$A$4:$S$53,10,FALSE)),VLOOKUP($A94,'申込一覧（女）'!$A$4:$T$53,10,FALSE),VLOOKUP($A94,'申込一覧（男）'!$A$4:$S$53,10,FALSE)),"")</f>
        <v/>
      </c>
      <c r="J94" s="50" t="str">
        <f>_xlfn.IFNA(IF(ISNA(VLOOKUP($A94,'申込一覧（男）'!$A$4:$S$53,12,FALSE)),VLOOKUP($A94,'申込一覧（女）'!$A$4:$T$53,12,FALSE),VLOOKUP($A94,'申込一覧（男）'!$A$4:$S$53,12,FALSE)),"")</f>
        <v/>
      </c>
      <c r="K94" s="50" t="str">
        <f>_xlfn.IFNA(IF(ISNA(VLOOKUP($A94,'申込一覧（男）'!$A$4:$S$53,14,FALSE)),VLOOKUP($A94,'申込一覧（女）'!$A$4:$T$53,14,FALSE),VLOOKUP($A94,'申込一覧（男）'!$A$4:$S$53,14,FALSE)),"")</f>
        <v/>
      </c>
      <c r="L94" s="52" t="str">
        <f>_xlfn.IFNA(IF(ISNA(VLOOKUP($A94,'申込一覧（男）'!$A$4:$S$53,15,FALSE)),"",VLOOKUP($A94,'申込一覧（男）'!$A$4:$S$53,15,FALSE)),"")</f>
        <v/>
      </c>
      <c r="M94" s="52" t="str">
        <f>_xlfn.IFNA(IF(ISNA(VLOOKUP($A94,'申込一覧（男）'!$A$4:$S$53,16,FALSE)),VLOOKUP($A94,'申込一覧（女）'!$A$4:$T$53,16,FALSE),VLOOKUP($A94,'申込一覧（男）'!$A$4:$S$53,16,FALSE)),"")</f>
        <v/>
      </c>
      <c r="N94" s="52" t="str">
        <f>_xlfn.IFNA(IF(ISNA(VLOOKUP($A94,'申込一覧（男）'!$A$4:$S$53,18,FALSE)),VLOOKUP($A94,'申込一覧（女）'!$A$4:$T$53,18,FALSE),VLOOKUP($A94,'申込一覧（男）'!$A$4:$S$53,18,FALSE)),"")</f>
        <v/>
      </c>
      <c r="O94" s="50" t="str">
        <f>_xlfn.IFNA(IF(ISNA(VLOOKUP($A94,'申込一覧（男）'!$A$4:$S$53,9,FALSE)),VLOOKUP($A94,'申込一覧（女）'!$A$4:$T$53,9,FALSE),VLOOKUP($A94,'申込一覧（男）'!$A$4:$S$53,9,FALSE)),"")</f>
        <v/>
      </c>
      <c r="P94" s="304"/>
      <c r="Q94" s="304"/>
      <c r="R94" s="12"/>
    </row>
    <row r="95" spans="1:23" ht="20.25" customHeight="1">
      <c r="A95" s="48">
        <v>79</v>
      </c>
      <c r="B95" s="49" t="str">
        <f>_xlfn.IFNA(IF(ISNA(VLOOKUP($A95,'申込一覧（男）'!$A$4:$T$53,2,FALSE)),VLOOKUP($A95,'申込一覧（女）'!$A$4:$T$53,2,FALSE),VLOOKUP($A95,'申込一覧（男）'!$A$4:$T$53,2,FALSE)),"")</f>
        <v/>
      </c>
      <c r="C95" s="305" t="str">
        <f>_xlfn.IFNA(IF(ISNA(VLOOKUP($A95,'申込一覧（男）'!$A$4:$S$53,4,FALSE)),VLOOKUP($A95,'申込一覧（女）'!$A$4:$T$53,4,FALSE),VLOOKUP($A95,'申込一覧（男）'!$A$4:$S$53,4,FALSE)),"")</f>
        <v/>
      </c>
      <c r="D95" s="306" t="s">
        <v>357</v>
      </c>
      <c r="E95" s="50" t="str">
        <f>_xlfn.IFNA(IF(ISNA(VLOOKUP($A95,'申込一覧（男）'!$A$4:$S$53,5,FALSE)),VLOOKUP($A95,'申込一覧（女）'!$A$4:$T$53,5,FALSE),VLOOKUP($A95,'申込一覧（男）'!$A$4:$S$53,5,FALSE)),"")</f>
        <v/>
      </c>
      <c r="F95" s="50" t="str">
        <f>_xlfn.IFNA(IF(ISNA(VLOOKUP($A95,'申込一覧（男）'!$A$4:$S$53,7,FALSE)),VLOOKUP($A95,'申込一覧（女）'!$A$4:$T$53,7,FALSE),VLOOKUP($A95,'申込一覧（男）'!$A$4:$S$53,7,FALSE)),"")</f>
        <v/>
      </c>
      <c r="G95" s="62" t="str">
        <f>_xlfn.IFNA(IF(ISNA(VLOOKUP($A95,'申込一覧（男）'!$A$4:$S$53,3,FALSE)),VLOOKUP($A95,'申込一覧（女）'!$A$4:$T$53,3,FALSE),VLOOKUP($A95,'申込一覧（男）'!$A$4:$S$53,3,FALSE)),"")</f>
        <v/>
      </c>
      <c r="H95" s="51" t="str">
        <f>_xlfn.IFNA(IF(ISNA(VLOOKUP($A95,'申込一覧（男）'!$A$4:$S$53,8,FALSE)),VLOOKUP($A95,'申込一覧（女）'!$A$4:$T$53,8,FALSE),VLOOKUP($A95,'申込一覧（男）'!$A$4:$S$53,8,FALSE)),"")</f>
        <v/>
      </c>
      <c r="I95" s="50" t="str">
        <f>_xlfn.IFNA(IF(ISNA(VLOOKUP($A95,'申込一覧（男）'!$A$4:$S$53,10,FALSE)),VLOOKUP($A95,'申込一覧（女）'!$A$4:$T$53,10,FALSE),VLOOKUP($A95,'申込一覧（男）'!$A$4:$S$53,10,FALSE)),"")</f>
        <v/>
      </c>
      <c r="J95" s="50" t="str">
        <f>_xlfn.IFNA(IF(ISNA(VLOOKUP($A95,'申込一覧（男）'!$A$4:$S$53,12,FALSE)),VLOOKUP($A95,'申込一覧（女）'!$A$4:$T$53,12,FALSE),VLOOKUP($A95,'申込一覧（男）'!$A$4:$S$53,12,FALSE)),"")</f>
        <v/>
      </c>
      <c r="K95" s="50" t="str">
        <f>_xlfn.IFNA(IF(ISNA(VLOOKUP($A95,'申込一覧（男）'!$A$4:$S$53,14,FALSE)),VLOOKUP($A95,'申込一覧（女）'!$A$4:$T$53,14,FALSE),VLOOKUP($A95,'申込一覧（男）'!$A$4:$S$53,14,FALSE)),"")</f>
        <v/>
      </c>
      <c r="L95" s="52" t="str">
        <f>_xlfn.IFNA(IF(ISNA(VLOOKUP($A95,'申込一覧（男）'!$A$4:$S$53,15,FALSE)),"",VLOOKUP($A95,'申込一覧（男）'!$A$4:$S$53,15,FALSE)),"")</f>
        <v/>
      </c>
      <c r="M95" s="52" t="str">
        <f>_xlfn.IFNA(IF(ISNA(VLOOKUP($A95,'申込一覧（男）'!$A$4:$S$53,16,FALSE)),VLOOKUP($A95,'申込一覧（女）'!$A$4:$T$53,16,FALSE),VLOOKUP($A95,'申込一覧（男）'!$A$4:$S$53,16,FALSE)),"")</f>
        <v/>
      </c>
      <c r="N95" s="52" t="str">
        <f>_xlfn.IFNA(IF(ISNA(VLOOKUP($A95,'申込一覧（男）'!$A$4:$S$53,18,FALSE)),VLOOKUP($A95,'申込一覧（女）'!$A$4:$T$53,18,FALSE),VLOOKUP($A95,'申込一覧（男）'!$A$4:$S$53,18,FALSE)),"")</f>
        <v/>
      </c>
      <c r="O95" s="50" t="str">
        <f>_xlfn.IFNA(IF(ISNA(VLOOKUP($A95,'申込一覧（男）'!$A$4:$S$53,9,FALSE)),VLOOKUP($A95,'申込一覧（女）'!$A$4:$T$53,9,FALSE),VLOOKUP($A95,'申込一覧（男）'!$A$4:$S$53,9,FALSE)),"")</f>
        <v/>
      </c>
      <c r="P95" s="304"/>
      <c r="Q95" s="304"/>
      <c r="R95" s="12"/>
    </row>
    <row r="96" spans="1:23" ht="20.25" customHeight="1">
      <c r="A96" s="48">
        <v>80</v>
      </c>
      <c r="B96" s="49" t="str">
        <f>_xlfn.IFNA(IF(ISNA(VLOOKUP($A96,'申込一覧（男）'!$A$4:$T$53,2,FALSE)),VLOOKUP($A96,'申込一覧（女）'!$A$4:$T$53,2,FALSE),VLOOKUP($A96,'申込一覧（男）'!$A$4:$T$53,2,FALSE)),"")</f>
        <v/>
      </c>
      <c r="C96" s="305" t="str">
        <f>_xlfn.IFNA(IF(ISNA(VLOOKUP($A96,'申込一覧（男）'!$A$4:$S$53,4,FALSE)),VLOOKUP($A96,'申込一覧（女）'!$A$4:$T$53,4,FALSE),VLOOKUP($A96,'申込一覧（男）'!$A$4:$S$53,4,FALSE)),"")</f>
        <v/>
      </c>
      <c r="D96" s="306" t="s">
        <v>357</v>
      </c>
      <c r="E96" s="50" t="str">
        <f>_xlfn.IFNA(IF(ISNA(VLOOKUP($A96,'申込一覧（男）'!$A$4:$S$53,5,FALSE)),VLOOKUP($A96,'申込一覧（女）'!$A$4:$T$53,5,FALSE),VLOOKUP($A96,'申込一覧（男）'!$A$4:$S$53,5,FALSE)),"")</f>
        <v/>
      </c>
      <c r="F96" s="50" t="str">
        <f>_xlfn.IFNA(IF(ISNA(VLOOKUP($A96,'申込一覧（男）'!$A$4:$S$53,7,FALSE)),VLOOKUP($A96,'申込一覧（女）'!$A$4:$T$53,7,FALSE),VLOOKUP($A96,'申込一覧（男）'!$A$4:$S$53,7,FALSE)),"")</f>
        <v/>
      </c>
      <c r="G96" s="62" t="str">
        <f>_xlfn.IFNA(IF(ISNA(VLOOKUP($A96,'申込一覧（男）'!$A$4:$S$53,3,FALSE)),VLOOKUP($A96,'申込一覧（女）'!$A$4:$T$53,3,FALSE),VLOOKUP($A96,'申込一覧（男）'!$A$4:$S$53,3,FALSE)),"")</f>
        <v/>
      </c>
      <c r="H96" s="51" t="str">
        <f>_xlfn.IFNA(IF(ISNA(VLOOKUP($A96,'申込一覧（男）'!$A$4:$S$53,8,FALSE)),VLOOKUP($A96,'申込一覧（女）'!$A$4:$T$53,8,FALSE),VLOOKUP($A96,'申込一覧（男）'!$A$4:$S$53,8,FALSE)),"")</f>
        <v/>
      </c>
      <c r="I96" s="50" t="str">
        <f>_xlfn.IFNA(IF(ISNA(VLOOKUP($A96,'申込一覧（男）'!$A$4:$S$53,10,FALSE)),VLOOKUP($A96,'申込一覧（女）'!$A$4:$T$53,10,FALSE),VLOOKUP($A96,'申込一覧（男）'!$A$4:$S$53,10,FALSE)),"")</f>
        <v/>
      </c>
      <c r="J96" s="50" t="str">
        <f>_xlfn.IFNA(IF(ISNA(VLOOKUP($A96,'申込一覧（男）'!$A$4:$S$53,12,FALSE)),VLOOKUP($A96,'申込一覧（女）'!$A$4:$T$53,12,FALSE),VLOOKUP($A96,'申込一覧（男）'!$A$4:$S$53,12,FALSE)),"")</f>
        <v/>
      </c>
      <c r="K96" s="50" t="str">
        <f>_xlfn.IFNA(IF(ISNA(VLOOKUP($A96,'申込一覧（男）'!$A$4:$S$53,14,FALSE)),VLOOKUP($A96,'申込一覧（女）'!$A$4:$T$53,14,FALSE),VLOOKUP($A96,'申込一覧（男）'!$A$4:$S$53,14,FALSE)),"")</f>
        <v/>
      </c>
      <c r="L96" s="52" t="str">
        <f>_xlfn.IFNA(IF(ISNA(VLOOKUP($A96,'申込一覧（男）'!$A$4:$S$53,15,FALSE)),"",VLOOKUP($A96,'申込一覧（男）'!$A$4:$S$53,15,FALSE)),"")</f>
        <v/>
      </c>
      <c r="M96" s="52" t="str">
        <f>_xlfn.IFNA(IF(ISNA(VLOOKUP($A96,'申込一覧（男）'!$A$4:$S$53,16,FALSE)),VLOOKUP($A96,'申込一覧（女）'!$A$4:$T$53,16,FALSE),VLOOKUP($A96,'申込一覧（男）'!$A$4:$S$53,16,FALSE)),"")</f>
        <v/>
      </c>
      <c r="N96" s="52" t="str">
        <f>_xlfn.IFNA(IF(ISNA(VLOOKUP($A96,'申込一覧（男）'!$A$4:$S$53,18,FALSE)),VLOOKUP($A96,'申込一覧（女）'!$A$4:$T$53,18,FALSE),VLOOKUP($A96,'申込一覧（男）'!$A$4:$S$53,18,FALSE)),"")</f>
        <v/>
      </c>
      <c r="O96" s="50" t="str">
        <f>_xlfn.IFNA(IF(ISNA(VLOOKUP($A96,'申込一覧（男）'!$A$4:$S$53,9,FALSE)),VLOOKUP($A96,'申込一覧（女）'!$A$4:$T$53,9,FALSE),VLOOKUP($A96,'申込一覧（男）'!$A$4:$S$53,9,FALSE)),"")</f>
        <v/>
      </c>
      <c r="P96" s="304"/>
      <c r="Q96" s="304"/>
      <c r="R96" s="12"/>
    </row>
    <row r="97" spans="1:18" ht="20.25" hidden="1" customHeight="1">
      <c r="A97" s="34">
        <v>81</v>
      </c>
      <c r="B97" s="41"/>
      <c r="C97" s="302">
        <f>'申込一覧（男）'!D74</f>
        <v>0</v>
      </c>
      <c r="D97" s="303"/>
      <c r="E97" s="42">
        <f>'申込一覧（男）'!E74</f>
        <v>0</v>
      </c>
      <c r="F97" s="42"/>
      <c r="G97" s="45">
        <f>'申込一覧（男）'!C74</f>
        <v>0</v>
      </c>
      <c r="H97" s="43"/>
      <c r="I97" s="42"/>
      <c r="J97" s="42"/>
      <c r="K97" s="42"/>
      <c r="L97" s="44">
        <f>'申込一覧（男）'!O74</f>
        <v>0</v>
      </c>
      <c r="M97" s="42"/>
      <c r="N97" s="42"/>
      <c r="O97" s="42"/>
      <c r="P97" s="42">
        <f>'申込一覧（男）'!I74</f>
        <v>0</v>
      </c>
      <c r="Q97" s="220"/>
      <c r="R97" s="35"/>
    </row>
    <row r="98" spans="1:18" ht="20.25" hidden="1" customHeight="1">
      <c r="A98" s="34">
        <v>82</v>
      </c>
      <c r="B98" s="41"/>
      <c r="C98" s="302">
        <f>'申込一覧（男）'!D75</f>
        <v>0</v>
      </c>
      <c r="D98" s="303"/>
      <c r="E98" s="42">
        <f>'申込一覧（男）'!E75</f>
        <v>0</v>
      </c>
      <c r="F98" s="42"/>
      <c r="G98" s="45">
        <f>'申込一覧（男）'!C75</f>
        <v>0</v>
      </c>
      <c r="H98" s="43"/>
      <c r="I98" s="42"/>
      <c r="J98" s="42"/>
      <c r="K98" s="42"/>
      <c r="L98" s="44">
        <f>'申込一覧（男）'!O75</f>
        <v>0</v>
      </c>
      <c r="M98" s="42"/>
      <c r="N98" s="42"/>
      <c r="O98" s="42"/>
      <c r="P98" s="42">
        <f>'申込一覧（男）'!I75</f>
        <v>0</v>
      </c>
      <c r="Q98" s="220"/>
      <c r="R98" s="35"/>
    </row>
    <row r="99" spans="1:18" ht="20.25" hidden="1" customHeight="1">
      <c r="A99" s="34">
        <v>83</v>
      </c>
      <c r="B99" s="41"/>
      <c r="C99" s="302">
        <f>'申込一覧（男）'!D76</f>
        <v>0</v>
      </c>
      <c r="D99" s="303"/>
      <c r="E99" s="42">
        <f>'申込一覧（男）'!E76</f>
        <v>0</v>
      </c>
      <c r="F99" s="42"/>
      <c r="G99" s="45">
        <f>'申込一覧（男）'!C76</f>
        <v>0</v>
      </c>
      <c r="H99" s="43"/>
      <c r="I99" s="42"/>
      <c r="J99" s="42"/>
      <c r="K99" s="42"/>
      <c r="L99" s="44">
        <f>'申込一覧（男）'!O76</f>
        <v>0</v>
      </c>
      <c r="M99" s="42"/>
      <c r="N99" s="42"/>
      <c r="O99" s="42"/>
      <c r="P99" s="42">
        <f>'申込一覧（男）'!I76</f>
        <v>0</v>
      </c>
      <c r="Q99" s="220"/>
      <c r="R99" s="35"/>
    </row>
    <row r="100" spans="1:18" ht="20.25" hidden="1" customHeight="1">
      <c r="A100" s="34">
        <v>84</v>
      </c>
      <c r="B100" s="41"/>
      <c r="C100" s="302">
        <f>'申込一覧（男）'!D77</f>
        <v>0</v>
      </c>
      <c r="D100" s="303"/>
      <c r="E100" s="42">
        <f>'申込一覧（男）'!E77</f>
        <v>0</v>
      </c>
      <c r="F100" s="42"/>
      <c r="G100" s="45">
        <f>'申込一覧（男）'!C77</f>
        <v>0</v>
      </c>
      <c r="H100" s="43"/>
      <c r="I100" s="42"/>
      <c r="J100" s="42"/>
      <c r="K100" s="42"/>
      <c r="L100" s="44">
        <f>'申込一覧（男）'!O77</f>
        <v>0</v>
      </c>
      <c r="M100" s="42"/>
      <c r="N100" s="42"/>
      <c r="O100" s="42"/>
      <c r="P100" s="42">
        <f>'申込一覧（男）'!I77</f>
        <v>0</v>
      </c>
      <c r="Q100" s="220"/>
      <c r="R100" s="35"/>
    </row>
    <row r="101" spans="1:18" ht="20.25" hidden="1" customHeight="1">
      <c r="A101" s="34">
        <v>85</v>
      </c>
      <c r="B101" s="41"/>
      <c r="C101" s="302">
        <f>'申込一覧（男）'!D78</f>
        <v>0</v>
      </c>
      <c r="D101" s="303"/>
      <c r="E101" s="42">
        <f>'申込一覧（男）'!E78</f>
        <v>0</v>
      </c>
      <c r="F101" s="42"/>
      <c r="G101" s="45">
        <f>'申込一覧（男）'!C78</f>
        <v>0</v>
      </c>
      <c r="H101" s="43"/>
      <c r="I101" s="42"/>
      <c r="J101" s="42"/>
      <c r="K101" s="42"/>
      <c r="L101" s="44">
        <f>'申込一覧（男）'!O78</f>
        <v>0</v>
      </c>
      <c r="M101" s="42"/>
      <c r="N101" s="42"/>
      <c r="O101" s="42"/>
      <c r="P101" s="42">
        <f>'申込一覧（男）'!I78</f>
        <v>0</v>
      </c>
      <c r="Q101" s="220"/>
      <c r="R101" s="35"/>
    </row>
    <row r="102" spans="1:18" ht="20.25" hidden="1" customHeight="1">
      <c r="A102" s="34">
        <v>86</v>
      </c>
      <c r="B102" s="41"/>
      <c r="C102" s="302">
        <f>'申込一覧（男）'!D79</f>
        <v>0</v>
      </c>
      <c r="D102" s="303"/>
      <c r="E102" s="42">
        <f>'申込一覧（男）'!E79</f>
        <v>0</v>
      </c>
      <c r="F102" s="42"/>
      <c r="G102" s="45">
        <f>'申込一覧（男）'!C79</f>
        <v>0</v>
      </c>
      <c r="H102" s="43"/>
      <c r="I102" s="42"/>
      <c r="J102" s="42"/>
      <c r="K102" s="42"/>
      <c r="L102" s="44">
        <f>'申込一覧（男）'!O79</f>
        <v>0</v>
      </c>
      <c r="M102" s="42"/>
      <c r="N102" s="42"/>
      <c r="O102" s="42"/>
      <c r="P102" s="42">
        <f>'申込一覧（男）'!I79</f>
        <v>0</v>
      </c>
      <c r="Q102" s="220"/>
      <c r="R102" s="35"/>
    </row>
    <row r="103" spans="1:18" ht="20.25" hidden="1" customHeight="1">
      <c r="A103" s="34">
        <v>87</v>
      </c>
      <c r="B103" s="41"/>
      <c r="C103" s="302">
        <f>'申込一覧（男）'!D80</f>
        <v>0</v>
      </c>
      <c r="D103" s="303"/>
      <c r="E103" s="42">
        <f>'申込一覧（男）'!E80</f>
        <v>0</v>
      </c>
      <c r="F103" s="42"/>
      <c r="G103" s="45">
        <f>'申込一覧（男）'!C80</f>
        <v>0</v>
      </c>
      <c r="H103" s="43"/>
      <c r="I103" s="42"/>
      <c r="J103" s="42"/>
      <c r="K103" s="42"/>
      <c r="L103" s="44">
        <f>'申込一覧（男）'!O80</f>
        <v>0</v>
      </c>
      <c r="M103" s="42"/>
      <c r="N103" s="42"/>
      <c r="O103" s="42"/>
      <c r="P103" s="42">
        <f>'申込一覧（男）'!I80</f>
        <v>0</v>
      </c>
      <c r="Q103" s="220"/>
      <c r="R103" s="35"/>
    </row>
    <row r="104" spans="1:18" ht="20.25" hidden="1" customHeight="1">
      <c r="A104" s="34">
        <v>88</v>
      </c>
      <c r="B104" s="41"/>
      <c r="C104" s="302">
        <f>'申込一覧（男）'!D81</f>
        <v>0</v>
      </c>
      <c r="D104" s="303"/>
      <c r="E104" s="42">
        <f>'申込一覧（男）'!E81</f>
        <v>0</v>
      </c>
      <c r="F104" s="42"/>
      <c r="G104" s="45">
        <f>'申込一覧（男）'!C81</f>
        <v>0</v>
      </c>
      <c r="H104" s="43"/>
      <c r="I104" s="42"/>
      <c r="J104" s="42"/>
      <c r="K104" s="42"/>
      <c r="L104" s="44">
        <f>'申込一覧（男）'!O81</f>
        <v>0</v>
      </c>
      <c r="M104" s="42"/>
      <c r="N104" s="42"/>
      <c r="O104" s="42"/>
      <c r="P104" s="42">
        <f>'申込一覧（男）'!I81</f>
        <v>0</v>
      </c>
      <c r="Q104" s="220"/>
      <c r="R104" s="35"/>
    </row>
    <row r="105" spans="1:18" ht="20.25" hidden="1" customHeight="1">
      <c r="A105" s="34">
        <v>89</v>
      </c>
      <c r="B105" s="41"/>
      <c r="C105" s="302">
        <f>'申込一覧（男）'!D82</f>
        <v>0</v>
      </c>
      <c r="D105" s="303"/>
      <c r="E105" s="42">
        <f>'申込一覧（男）'!E82</f>
        <v>0</v>
      </c>
      <c r="F105" s="42"/>
      <c r="G105" s="45">
        <f>'申込一覧（男）'!C82</f>
        <v>0</v>
      </c>
      <c r="H105" s="43"/>
      <c r="I105" s="42"/>
      <c r="J105" s="42"/>
      <c r="K105" s="42"/>
      <c r="L105" s="44">
        <f>'申込一覧（男）'!O82</f>
        <v>0</v>
      </c>
      <c r="M105" s="42"/>
      <c r="N105" s="42"/>
      <c r="O105" s="42"/>
      <c r="P105" s="42">
        <f>'申込一覧（男）'!I82</f>
        <v>0</v>
      </c>
      <c r="Q105" s="220"/>
      <c r="R105" s="35"/>
    </row>
    <row r="106" spans="1:18" ht="20.25" hidden="1" customHeight="1">
      <c r="A106" s="34">
        <v>90</v>
      </c>
      <c r="B106" s="41"/>
      <c r="C106" s="302">
        <f>'申込一覧（男）'!D83</f>
        <v>0</v>
      </c>
      <c r="D106" s="303"/>
      <c r="E106" s="42">
        <f>'申込一覧（男）'!E83</f>
        <v>0</v>
      </c>
      <c r="F106" s="42"/>
      <c r="G106" s="45">
        <f>'申込一覧（男）'!C83</f>
        <v>0</v>
      </c>
      <c r="H106" s="43"/>
      <c r="I106" s="42"/>
      <c r="J106" s="42"/>
      <c r="K106" s="42"/>
      <c r="L106" s="44">
        <f>'申込一覧（男）'!O83</f>
        <v>0</v>
      </c>
      <c r="M106" s="42"/>
      <c r="N106" s="42"/>
      <c r="O106" s="42"/>
      <c r="P106" s="42">
        <f>'申込一覧（男）'!I83</f>
        <v>0</v>
      </c>
      <c r="Q106" s="220"/>
      <c r="R106" s="35"/>
    </row>
    <row r="107" spans="1:18" ht="20.25" hidden="1" customHeight="1">
      <c r="A107" s="34">
        <v>91</v>
      </c>
      <c r="B107" s="41"/>
      <c r="C107" s="302">
        <f>'申込一覧（男）'!D84</f>
        <v>0</v>
      </c>
      <c r="D107" s="303"/>
      <c r="E107" s="42">
        <f>'申込一覧（男）'!E84</f>
        <v>0</v>
      </c>
      <c r="F107" s="42"/>
      <c r="G107" s="45">
        <f>'申込一覧（男）'!C84</f>
        <v>0</v>
      </c>
      <c r="H107" s="43"/>
      <c r="I107" s="42"/>
      <c r="J107" s="42"/>
      <c r="K107" s="42"/>
      <c r="L107" s="44">
        <f>'申込一覧（男）'!O84</f>
        <v>0</v>
      </c>
      <c r="M107" s="42"/>
      <c r="N107" s="42"/>
      <c r="O107" s="42"/>
      <c r="P107" s="42">
        <f>'申込一覧（男）'!I84</f>
        <v>0</v>
      </c>
      <c r="Q107" s="220"/>
      <c r="R107" s="35"/>
    </row>
    <row r="108" spans="1:18" ht="20.25" hidden="1" customHeight="1">
      <c r="A108" s="34">
        <v>92</v>
      </c>
      <c r="B108" s="41"/>
      <c r="C108" s="302">
        <f>'申込一覧（男）'!D85</f>
        <v>0</v>
      </c>
      <c r="D108" s="303"/>
      <c r="E108" s="42">
        <f>'申込一覧（男）'!E85</f>
        <v>0</v>
      </c>
      <c r="F108" s="42"/>
      <c r="G108" s="45">
        <f>'申込一覧（男）'!C85</f>
        <v>0</v>
      </c>
      <c r="H108" s="43"/>
      <c r="I108" s="42"/>
      <c r="J108" s="42"/>
      <c r="K108" s="42"/>
      <c r="L108" s="44">
        <f>'申込一覧（男）'!O85</f>
        <v>0</v>
      </c>
      <c r="M108" s="42"/>
      <c r="N108" s="42"/>
      <c r="O108" s="42"/>
      <c r="P108" s="42">
        <f>'申込一覧（男）'!I85</f>
        <v>0</v>
      </c>
      <c r="Q108" s="220"/>
      <c r="R108" s="35"/>
    </row>
    <row r="109" spans="1:18" ht="20.25" hidden="1" customHeight="1">
      <c r="A109" s="34">
        <v>93</v>
      </c>
      <c r="B109" s="41"/>
      <c r="C109" s="302">
        <f>'申込一覧（男）'!D86</f>
        <v>0</v>
      </c>
      <c r="D109" s="303"/>
      <c r="E109" s="42">
        <f>'申込一覧（男）'!E86</f>
        <v>0</v>
      </c>
      <c r="F109" s="42"/>
      <c r="G109" s="45">
        <f>'申込一覧（男）'!C86</f>
        <v>0</v>
      </c>
      <c r="H109" s="43"/>
      <c r="I109" s="42"/>
      <c r="J109" s="42"/>
      <c r="K109" s="42"/>
      <c r="L109" s="44">
        <f>'申込一覧（男）'!O86</f>
        <v>0</v>
      </c>
      <c r="M109" s="42"/>
      <c r="N109" s="42"/>
      <c r="O109" s="42"/>
      <c r="P109" s="42">
        <f>'申込一覧（男）'!I86</f>
        <v>0</v>
      </c>
      <c r="Q109" s="220"/>
      <c r="R109" s="35"/>
    </row>
    <row r="110" spans="1:18" ht="20.25" hidden="1" customHeight="1">
      <c r="A110" s="34">
        <v>94</v>
      </c>
      <c r="B110" s="41"/>
      <c r="C110" s="302">
        <f>'申込一覧（男）'!D87</f>
        <v>0</v>
      </c>
      <c r="D110" s="303"/>
      <c r="E110" s="42">
        <f>'申込一覧（男）'!E87</f>
        <v>0</v>
      </c>
      <c r="F110" s="42"/>
      <c r="G110" s="45">
        <f>'申込一覧（男）'!C87</f>
        <v>0</v>
      </c>
      <c r="H110" s="43"/>
      <c r="I110" s="42"/>
      <c r="J110" s="42"/>
      <c r="K110" s="42"/>
      <c r="L110" s="44">
        <f>'申込一覧（男）'!O87</f>
        <v>0</v>
      </c>
      <c r="M110" s="42"/>
      <c r="N110" s="42"/>
      <c r="O110" s="42"/>
      <c r="P110" s="42">
        <f>'申込一覧（男）'!I87</f>
        <v>0</v>
      </c>
      <c r="Q110" s="220"/>
      <c r="R110" s="35"/>
    </row>
    <row r="111" spans="1:18" ht="20.25" hidden="1" customHeight="1">
      <c r="A111" s="34">
        <v>95</v>
      </c>
      <c r="B111" s="41"/>
      <c r="C111" s="302">
        <f>'申込一覧（男）'!D88</f>
        <v>0</v>
      </c>
      <c r="D111" s="303"/>
      <c r="E111" s="42">
        <f>'申込一覧（男）'!E88</f>
        <v>0</v>
      </c>
      <c r="F111" s="42"/>
      <c r="G111" s="45">
        <f>'申込一覧（男）'!C88</f>
        <v>0</v>
      </c>
      <c r="H111" s="43"/>
      <c r="I111" s="42"/>
      <c r="J111" s="42"/>
      <c r="K111" s="42"/>
      <c r="L111" s="44">
        <f>'申込一覧（男）'!O88</f>
        <v>0</v>
      </c>
      <c r="M111" s="42"/>
      <c r="N111" s="42"/>
      <c r="O111" s="42"/>
      <c r="P111" s="42">
        <f>'申込一覧（男）'!I88</f>
        <v>0</v>
      </c>
      <c r="Q111" s="220"/>
      <c r="R111" s="35"/>
    </row>
    <row r="112" spans="1:18" ht="20.25" hidden="1" customHeight="1">
      <c r="A112" s="34">
        <v>96</v>
      </c>
      <c r="B112" s="41"/>
      <c r="C112" s="302">
        <f>'申込一覧（男）'!D89</f>
        <v>0</v>
      </c>
      <c r="D112" s="303"/>
      <c r="E112" s="42">
        <f>'申込一覧（男）'!E89</f>
        <v>0</v>
      </c>
      <c r="F112" s="42"/>
      <c r="G112" s="45">
        <f>'申込一覧（男）'!C89</f>
        <v>0</v>
      </c>
      <c r="H112" s="43"/>
      <c r="I112" s="42"/>
      <c r="J112" s="42"/>
      <c r="K112" s="42"/>
      <c r="L112" s="44">
        <f>'申込一覧（男）'!O89</f>
        <v>0</v>
      </c>
      <c r="M112" s="42"/>
      <c r="N112" s="42"/>
      <c r="O112" s="42"/>
      <c r="P112" s="42">
        <f>'申込一覧（男）'!I89</f>
        <v>0</v>
      </c>
      <c r="Q112" s="220"/>
      <c r="R112" s="35"/>
    </row>
    <row r="113" spans="1:18" ht="20.25" hidden="1" customHeight="1">
      <c r="A113" s="34">
        <v>97</v>
      </c>
      <c r="B113" s="41"/>
      <c r="C113" s="302">
        <f>'申込一覧（男）'!D90</f>
        <v>0</v>
      </c>
      <c r="D113" s="303"/>
      <c r="E113" s="42">
        <f>'申込一覧（男）'!E90</f>
        <v>0</v>
      </c>
      <c r="F113" s="42"/>
      <c r="G113" s="45">
        <f>'申込一覧（男）'!C90</f>
        <v>0</v>
      </c>
      <c r="H113" s="43"/>
      <c r="I113" s="42"/>
      <c r="J113" s="42"/>
      <c r="K113" s="42"/>
      <c r="L113" s="44">
        <f>'申込一覧（男）'!O90</f>
        <v>0</v>
      </c>
      <c r="M113" s="42"/>
      <c r="N113" s="42"/>
      <c r="O113" s="42"/>
      <c r="P113" s="42">
        <f>'申込一覧（男）'!I90</f>
        <v>0</v>
      </c>
      <c r="Q113" s="220"/>
      <c r="R113" s="35"/>
    </row>
    <row r="114" spans="1:18" ht="20.25" hidden="1" customHeight="1">
      <c r="A114" s="34">
        <v>98</v>
      </c>
      <c r="B114" s="41"/>
      <c r="C114" s="302">
        <f>'申込一覧（男）'!D91</f>
        <v>0</v>
      </c>
      <c r="D114" s="303"/>
      <c r="E114" s="42">
        <f>'申込一覧（男）'!E91</f>
        <v>0</v>
      </c>
      <c r="F114" s="42"/>
      <c r="G114" s="45">
        <f>'申込一覧（男）'!C91</f>
        <v>0</v>
      </c>
      <c r="H114" s="43"/>
      <c r="I114" s="42"/>
      <c r="J114" s="42"/>
      <c r="K114" s="42"/>
      <c r="L114" s="44">
        <f>'申込一覧（男）'!O91</f>
        <v>0</v>
      </c>
      <c r="M114" s="42"/>
      <c r="N114" s="42"/>
      <c r="O114" s="42"/>
      <c r="P114" s="42">
        <f>'申込一覧（男）'!I91</f>
        <v>0</v>
      </c>
      <c r="Q114" s="220"/>
      <c r="R114" s="35"/>
    </row>
    <row r="115" spans="1:18" ht="20.25" hidden="1" customHeight="1">
      <c r="A115" s="34">
        <v>99</v>
      </c>
      <c r="B115" s="41"/>
      <c r="C115" s="302">
        <f>'申込一覧（男）'!D92</f>
        <v>0</v>
      </c>
      <c r="D115" s="303"/>
      <c r="E115" s="42">
        <f>'申込一覧（男）'!E92</f>
        <v>0</v>
      </c>
      <c r="F115" s="42"/>
      <c r="G115" s="45">
        <f>'申込一覧（男）'!C92</f>
        <v>0</v>
      </c>
      <c r="H115" s="43"/>
      <c r="I115" s="42"/>
      <c r="J115" s="42"/>
      <c r="K115" s="42"/>
      <c r="L115" s="44">
        <f>'申込一覧（男）'!O92</f>
        <v>0</v>
      </c>
      <c r="M115" s="42"/>
      <c r="N115" s="42"/>
      <c r="O115" s="42"/>
      <c r="P115" s="42">
        <f>'申込一覧（男）'!I92</f>
        <v>0</v>
      </c>
      <c r="Q115" s="220"/>
      <c r="R115" s="35"/>
    </row>
    <row r="116" spans="1:18" ht="13.5"/>
    <row r="117" spans="1:18" ht="13.5"/>
    <row r="118" spans="1:18" ht="13.5" hidden="1"/>
    <row r="119" spans="1:18" ht="13.5" hidden="1"/>
    <row r="120" spans="1:18" ht="13.5" hidden="1"/>
    <row r="121" spans="1:18" ht="0" hidden="1" customHeight="1"/>
  </sheetData>
  <sheetProtection selectLockedCells="1" selectUnlockedCells="1"/>
  <dataConsolidate link="1"/>
  <mergeCells count="215">
    <mergeCell ref="P90:Q90"/>
    <mergeCell ref="P91:Q91"/>
    <mergeCell ref="P92:Q92"/>
    <mergeCell ref="P93:Q93"/>
    <mergeCell ref="P94:Q94"/>
    <mergeCell ref="P78:Q78"/>
    <mergeCell ref="P79:Q79"/>
    <mergeCell ref="P80:Q80"/>
    <mergeCell ref="P81:Q81"/>
    <mergeCell ref="P82:Q82"/>
    <mergeCell ref="P83:Q83"/>
    <mergeCell ref="P84:Q84"/>
    <mergeCell ref="P85:Q85"/>
    <mergeCell ref="P86:Q86"/>
    <mergeCell ref="P72:Q72"/>
    <mergeCell ref="P73:Q73"/>
    <mergeCell ref="P74:Q74"/>
    <mergeCell ref="P75:Q75"/>
    <mergeCell ref="P76:Q76"/>
    <mergeCell ref="P77:Q77"/>
    <mergeCell ref="P87:Q87"/>
    <mergeCell ref="P88:Q88"/>
    <mergeCell ref="P89:Q89"/>
    <mergeCell ref="P63:Q63"/>
    <mergeCell ref="P64:Q64"/>
    <mergeCell ref="P65:Q65"/>
    <mergeCell ref="P66:Q66"/>
    <mergeCell ref="P67:Q67"/>
    <mergeCell ref="P68:Q68"/>
    <mergeCell ref="P69:Q69"/>
    <mergeCell ref="P70:Q70"/>
    <mergeCell ref="P71:Q71"/>
    <mergeCell ref="P54:Q54"/>
    <mergeCell ref="P55:Q55"/>
    <mergeCell ref="P56:Q56"/>
    <mergeCell ref="P57:Q57"/>
    <mergeCell ref="P58:Q58"/>
    <mergeCell ref="P59:Q59"/>
    <mergeCell ref="P60:Q60"/>
    <mergeCell ref="P61:Q61"/>
    <mergeCell ref="P62:Q62"/>
    <mergeCell ref="P45:Q45"/>
    <mergeCell ref="P46:Q46"/>
    <mergeCell ref="P47:Q47"/>
    <mergeCell ref="P48:Q48"/>
    <mergeCell ref="P49:Q49"/>
    <mergeCell ref="P50:Q50"/>
    <mergeCell ref="P51:Q51"/>
    <mergeCell ref="P52:Q52"/>
    <mergeCell ref="P53:Q53"/>
    <mergeCell ref="P36:Q36"/>
    <mergeCell ref="P37:Q37"/>
    <mergeCell ref="P38:Q38"/>
    <mergeCell ref="P39:Q39"/>
    <mergeCell ref="P40:Q40"/>
    <mergeCell ref="P41:Q41"/>
    <mergeCell ref="P42:Q42"/>
    <mergeCell ref="P43:Q43"/>
    <mergeCell ref="P44:Q44"/>
    <mergeCell ref="P27:Q27"/>
    <mergeCell ref="P28:Q28"/>
    <mergeCell ref="P29:Q29"/>
    <mergeCell ref="P30:Q30"/>
    <mergeCell ref="P31:Q31"/>
    <mergeCell ref="P32:Q32"/>
    <mergeCell ref="P33:Q33"/>
    <mergeCell ref="P34:Q34"/>
    <mergeCell ref="P35:Q35"/>
    <mergeCell ref="P17:Q17"/>
    <mergeCell ref="P18:Q18"/>
    <mergeCell ref="P19:Q19"/>
    <mergeCell ref="P20:Q20"/>
    <mergeCell ref="P22:Q22"/>
    <mergeCell ref="P23:Q23"/>
    <mergeCell ref="P24:Q24"/>
    <mergeCell ref="P25:Q25"/>
    <mergeCell ref="P26:Q26"/>
    <mergeCell ref="B1:P1"/>
    <mergeCell ref="A2:Q2"/>
    <mergeCell ref="D5:J5"/>
    <mergeCell ref="L6:P6"/>
    <mergeCell ref="A11:C11"/>
    <mergeCell ref="D11:I11"/>
    <mergeCell ref="L7:P7"/>
    <mergeCell ref="C4:P4"/>
    <mergeCell ref="E9:G9"/>
    <mergeCell ref="H9:J9"/>
    <mergeCell ref="L9:P9"/>
    <mergeCell ref="L8:O8"/>
    <mergeCell ref="N11:P11"/>
    <mergeCell ref="J11:M11"/>
    <mergeCell ref="A13:C13"/>
    <mergeCell ref="D13:E13"/>
    <mergeCell ref="F13:H13"/>
    <mergeCell ref="C21:D21"/>
    <mergeCell ref="P21:Q21"/>
    <mergeCell ref="A12:C12"/>
    <mergeCell ref="E8:J8"/>
    <mergeCell ref="A15:A16"/>
    <mergeCell ref="B15:B16"/>
    <mergeCell ref="C15:D16"/>
    <mergeCell ref="E15:E16"/>
    <mergeCell ref="F15:F16"/>
    <mergeCell ref="G15:G16"/>
    <mergeCell ref="G12:I12"/>
    <mergeCell ref="J12:Q12"/>
    <mergeCell ref="D12:E12"/>
    <mergeCell ref="L13:N13"/>
    <mergeCell ref="O13:Q13"/>
    <mergeCell ref="L14:R14"/>
    <mergeCell ref="H15:H16"/>
    <mergeCell ref="I13:K13"/>
    <mergeCell ref="I15:N15"/>
    <mergeCell ref="O15:O16"/>
    <mergeCell ref="P15:Q16"/>
    <mergeCell ref="C22:D22"/>
    <mergeCell ref="C28:D28"/>
    <mergeCell ref="C20:D20"/>
    <mergeCell ref="C17:D17"/>
    <mergeCell ref="C29:D29"/>
    <mergeCell ref="C18:D18"/>
    <mergeCell ref="C19:D19"/>
    <mergeCell ref="C30:D30"/>
    <mergeCell ref="C23:D23"/>
    <mergeCell ref="C24:D24"/>
    <mergeCell ref="C25:D25"/>
    <mergeCell ref="C26:D26"/>
    <mergeCell ref="C27:D27"/>
    <mergeCell ref="C36:D36"/>
    <mergeCell ref="C37:D37"/>
    <mergeCell ref="C44:D44"/>
    <mergeCell ref="C31:D31"/>
    <mergeCell ref="C38:D38"/>
    <mergeCell ref="C39:D39"/>
    <mergeCell ref="C34:D34"/>
    <mergeCell ref="C35:D35"/>
    <mergeCell ref="C32:D32"/>
    <mergeCell ref="C33:D33"/>
    <mergeCell ref="C46:D46"/>
    <mergeCell ref="C47:D47"/>
    <mergeCell ref="C48:D48"/>
    <mergeCell ref="C45:D45"/>
    <mergeCell ref="C40:D40"/>
    <mergeCell ref="C41:D41"/>
    <mergeCell ref="C42:D42"/>
    <mergeCell ref="C43:D43"/>
    <mergeCell ref="C54:D54"/>
    <mergeCell ref="C55:D55"/>
    <mergeCell ref="C62:D62"/>
    <mergeCell ref="C49:D49"/>
    <mergeCell ref="C56:D56"/>
    <mergeCell ref="C57:D57"/>
    <mergeCell ref="C52:D52"/>
    <mergeCell ref="C53:D53"/>
    <mergeCell ref="C50:D50"/>
    <mergeCell ref="C51:D51"/>
    <mergeCell ref="C64:D64"/>
    <mergeCell ref="C65:D65"/>
    <mergeCell ref="C66:D66"/>
    <mergeCell ref="C63:D63"/>
    <mergeCell ref="C58:D58"/>
    <mergeCell ref="C59:D59"/>
    <mergeCell ref="C60:D60"/>
    <mergeCell ref="C61:D61"/>
    <mergeCell ref="C72:D72"/>
    <mergeCell ref="C73:D73"/>
    <mergeCell ref="C80:D80"/>
    <mergeCell ref="C67:D67"/>
    <mergeCell ref="C74:D74"/>
    <mergeCell ref="C75:D75"/>
    <mergeCell ref="C70:D70"/>
    <mergeCell ref="C71:D71"/>
    <mergeCell ref="C68:D68"/>
    <mergeCell ref="C69:D69"/>
    <mergeCell ref="C82:D82"/>
    <mergeCell ref="C81:D81"/>
    <mergeCell ref="C76:D76"/>
    <mergeCell ref="C77:D77"/>
    <mergeCell ref="C78:D78"/>
    <mergeCell ref="C79:D79"/>
    <mergeCell ref="C88:D88"/>
    <mergeCell ref="C83:D83"/>
    <mergeCell ref="C84:D84"/>
    <mergeCell ref="C85:D85"/>
    <mergeCell ref="C86:D86"/>
    <mergeCell ref="C87:D87"/>
    <mergeCell ref="C94:D94"/>
    <mergeCell ref="C89:D89"/>
    <mergeCell ref="C90:D90"/>
    <mergeCell ref="C91:D91"/>
    <mergeCell ref="C92:D92"/>
    <mergeCell ref="C93:D93"/>
    <mergeCell ref="C105:D105"/>
    <mergeCell ref="C109:D109"/>
    <mergeCell ref="C95:D95"/>
    <mergeCell ref="C103:D103"/>
    <mergeCell ref="P95:Q95"/>
    <mergeCell ref="C96:D96"/>
    <mergeCell ref="P96:Q96"/>
    <mergeCell ref="C100:D100"/>
    <mergeCell ref="C101:D101"/>
    <mergeCell ref="C98:D98"/>
    <mergeCell ref="C99:D99"/>
    <mergeCell ref="C97:D97"/>
    <mergeCell ref="C102:D102"/>
    <mergeCell ref="C111:D111"/>
    <mergeCell ref="C110:D110"/>
    <mergeCell ref="C104:D104"/>
    <mergeCell ref="C115:D115"/>
    <mergeCell ref="C112:D112"/>
    <mergeCell ref="C113:D113"/>
    <mergeCell ref="C114:D114"/>
    <mergeCell ref="C108:D108"/>
    <mergeCell ref="C107:D107"/>
    <mergeCell ref="C106:D106"/>
  </mergeCells>
  <phoneticPr fontId="2"/>
  <dataValidations count="4">
    <dataValidation type="list" errorStyle="information" imeMode="off" operator="equal" allowBlank="1" showInputMessage="1" showErrorMessage="1" sqref="R97:R115">
      <formula1>$AF$20</formula1>
    </dataValidation>
    <dataValidation imeMode="hiragana" allowBlank="1" showInputMessage="1" showErrorMessage="1" sqref="D12:D13 L13:O13 C17:D115"/>
    <dataValidation imeMode="halfKatakana" allowBlank="1" showInputMessage="1" showErrorMessage="1" sqref="E17:E115"/>
    <dataValidation imeMode="off" allowBlank="1" showInputMessage="1" showErrorMessage="1" sqref="G17:G115 B17:B115 J12:K12 L7:P7"/>
  </dataValidations>
  <printOptions horizontalCentered="1"/>
  <pageMargins left="0.27559055118110237" right="0.23622047244094491" top="0.59055118110236227" bottom="0.47244094488188981" header="0.51181102362204722" footer="0.51181102362204722"/>
  <pageSetup paperSize="9" scale="80" orientation="portrait" r:id="rId1"/>
  <headerFooter alignWithMargins="0"/>
  <rowBreaks count="2" manualBreakCount="2">
    <brk id="46" max="16383" man="1"/>
    <brk id="7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showZeros="0" workbookViewId="0">
      <selection activeCell="E3" sqref="E3:F8"/>
    </sheetView>
  </sheetViews>
  <sheetFormatPr defaultColWidth="8.85546875" defaultRowHeight="12"/>
  <cols>
    <col min="1" max="1" width="11.140625" style="183" customWidth="1"/>
    <col min="2" max="2" width="10" style="175" customWidth="1"/>
    <col min="3" max="3" width="17.42578125" style="175" customWidth="1"/>
    <col min="4" max="4" width="4.85546875" style="175" customWidth="1"/>
    <col min="5" max="5" width="3.140625" style="175" customWidth="1"/>
    <col min="6" max="6" width="8.28515625" style="175" customWidth="1"/>
    <col min="7" max="7" width="10.85546875" style="183" customWidth="1"/>
    <col min="8" max="8" width="10" style="175" customWidth="1"/>
    <col min="9" max="9" width="17.42578125" style="175" customWidth="1"/>
    <col min="10" max="10" width="4.85546875" style="175" customWidth="1"/>
    <col min="11" max="11" width="3.140625" style="175" customWidth="1"/>
    <col min="12" max="12" width="8.28515625" style="175" customWidth="1"/>
    <col min="13" max="16384" width="8.85546875" style="175"/>
  </cols>
  <sheetData>
    <row r="1" spans="1:17" ht="20.25" customHeight="1">
      <c r="A1" s="299">
        <f>'申込一覧（男）'!A1</f>
        <v>0</v>
      </c>
      <c r="B1" s="299"/>
      <c r="C1" s="115" t="s">
        <v>18</v>
      </c>
      <c r="D1" s="185"/>
      <c r="E1" s="174"/>
      <c r="F1" s="174"/>
      <c r="G1" s="299">
        <f>A1</f>
        <v>0</v>
      </c>
      <c r="H1" s="299"/>
      <c r="I1" s="115" t="s">
        <v>18</v>
      </c>
      <c r="J1" s="185"/>
      <c r="K1" s="174"/>
      <c r="L1" s="174"/>
    </row>
    <row r="2" spans="1:17" ht="16.5" customHeight="1">
      <c r="A2" s="186" t="s">
        <v>10</v>
      </c>
      <c r="B2" s="187" t="s">
        <v>1</v>
      </c>
      <c r="C2" s="187" t="s">
        <v>3</v>
      </c>
      <c r="D2" s="187" t="s">
        <v>5</v>
      </c>
      <c r="E2" s="345" t="s">
        <v>367</v>
      </c>
      <c r="F2" s="346"/>
      <c r="G2" s="186" t="s">
        <v>10</v>
      </c>
      <c r="H2" s="187" t="s">
        <v>1</v>
      </c>
      <c r="I2" s="187" t="s">
        <v>3</v>
      </c>
      <c r="J2" s="187" t="s">
        <v>5</v>
      </c>
      <c r="K2" s="345" t="s">
        <v>367</v>
      </c>
      <c r="L2" s="346"/>
      <c r="N2" s="184"/>
      <c r="O2" s="184"/>
      <c r="P2" s="184"/>
      <c r="Q2" s="184"/>
    </row>
    <row r="3" spans="1:17" ht="24.6" customHeight="1">
      <c r="A3" s="347" t="s">
        <v>317</v>
      </c>
      <c r="B3" s="188" t="e">
        <f>(INDEX(作業用!C4:C52,MATCH(1,作業用!B4:B53)))</f>
        <v>#N/A</v>
      </c>
      <c r="C3" s="188" t="e">
        <f>(INDEX(作業用!$D$4:$D$53,MATCH(1,作業用!$B$4:$B$53,0)))</f>
        <v>#N/A</v>
      </c>
      <c r="D3" s="188" t="e">
        <f>INDEX(作業用!E4:E53,MATCH(1,作業用!B4:B53))</f>
        <v>#N/A</v>
      </c>
      <c r="E3" s="349"/>
      <c r="F3" s="350"/>
      <c r="G3" s="347" t="s">
        <v>318</v>
      </c>
      <c r="H3" s="188" t="e">
        <f>INDEX(作業用!I4:I53,MATCH(1,作業用!H4:H53))</f>
        <v>#N/A</v>
      </c>
      <c r="I3" s="188" t="e">
        <f>INDEX(作業用!J4:J53,MATCH(1,作業用!H4:H53,0))</f>
        <v>#N/A</v>
      </c>
      <c r="J3" s="188" t="e">
        <f>INDEX(作業用!K4:K53,MATCH(1,作業用!H4:H53))</f>
        <v>#N/A</v>
      </c>
      <c r="K3" s="349"/>
      <c r="L3" s="350"/>
      <c r="N3" s="184"/>
      <c r="O3" s="184"/>
      <c r="P3" s="184"/>
      <c r="Q3" s="184"/>
    </row>
    <row r="4" spans="1:17" ht="24.6" customHeight="1">
      <c r="A4" s="347"/>
      <c r="B4" s="188" t="e">
        <f>(INDEX(作業用!C4:C53,MATCH(2,作業用!B4:B53)))</f>
        <v>#N/A</v>
      </c>
      <c r="C4" s="188" t="e">
        <f>(INDEX(作業用!$D$4:$D$53,MATCH(2,作業用!$B$4:$B$53,0)))</f>
        <v>#N/A</v>
      </c>
      <c r="D4" s="188" t="e">
        <f>INDEX(作業用!E4:E53,MATCH(2,作業用!B4:B53))</f>
        <v>#N/A</v>
      </c>
      <c r="E4" s="349"/>
      <c r="F4" s="350"/>
      <c r="G4" s="347"/>
      <c r="H4" s="188" t="e">
        <f>INDEX(作業用!I4:I53,MATCH(2,作業用!H4:H53))</f>
        <v>#N/A</v>
      </c>
      <c r="I4" s="188" t="e">
        <f>INDEX(作業用!J4:J53,MATCH(2,作業用!H4:H53,0))</f>
        <v>#N/A</v>
      </c>
      <c r="J4" s="188" t="e">
        <f>INDEX(作業用!K4:K53,MATCH(2,作業用!H4:H53))</f>
        <v>#N/A</v>
      </c>
      <c r="K4" s="349"/>
      <c r="L4" s="350"/>
      <c r="N4" s="184"/>
      <c r="O4" s="184"/>
      <c r="P4" s="184"/>
      <c r="Q4" s="184"/>
    </row>
    <row r="5" spans="1:17" ht="24.6" customHeight="1">
      <c r="A5" s="347"/>
      <c r="B5" s="188" t="e">
        <f>(INDEX(作業用!C4:C53,MATCH(3,作業用!B4:B53)))</f>
        <v>#N/A</v>
      </c>
      <c r="C5" s="188" t="e">
        <f>(INDEX(作業用!$D$4:$D$53,MATCH(3,作業用!$B$4:$B$53,0)))</f>
        <v>#N/A</v>
      </c>
      <c r="D5" s="188" t="e">
        <f>INDEX(作業用!E4:E53,MATCH(3,作業用!B4:B53))</f>
        <v>#N/A</v>
      </c>
      <c r="E5" s="349"/>
      <c r="F5" s="350"/>
      <c r="G5" s="347"/>
      <c r="H5" s="188" t="e">
        <f>INDEX(作業用!I4:I53,MATCH(3,作業用!H4:H53))</f>
        <v>#N/A</v>
      </c>
      <c r="I5" s="188" t="e">
        <f>INDEX(作業用!J4:J53,MATCH(3,作業用!H4:H53,0))</f>
        <v>#N/A</v>
      </c>
      <c r="J5" s="188" t="e">
        <f>INDEX(作業用!K4:K53,MATCH(3,作業用!H4:H53))</f>
        <v>#N/A</v>
      </c>
      <c r="K5" s="349"/>
      <c r="L5" s="350"/>
      <c r="N5" s="184"/>
      <c r="O5" s="184"/>
      <c r="P5" s="184"/>
      <c r="Q5" s="184"/>
    </row>
    <row r="6" spans="1:17" ht="24.6" customHeight="1">
      <c r="A6" s="347"/>
      <c r="B6" s="188" t="e">
        <f>(INDEX(作業用!C7:C53,MATCH(4,作業用!B7:B53)))</f>
        <v>#N/A</v>
      </c>
      <c r="C6" s="188" t="e">
        <f>(INDEX(作業用!$D$4:$D$53,MATCH(4,作業用!$B$4:$B$53,0)))</f>
        <v>#N/A</v>
      </c>
      <c r="D6" s="188" t="e">
        <f>INDEX(作業用!E4:E53,MATCH(4,作業用!B4:B53))</f>
        <v>#N/A</v>
      </c>
      <c r="E6" s="349"/>
      <c r="F6" s="350"/>
      <c r="G6" s="347"/>
      <c r="H6" s="188" t="e">
        <f>INDEX(作業用!I4:I53,MATCH(4,作業用!H4:H53))</f>
        <v>#N/A</v>
      </c>
      <c r="I6" s="188" t="e">
        <f>INDEX(作業用!J4:J53,MATCH(4,作業用!H4:H53,0))</f>
        <v>#N/A</v>
      </c>
      <c r="J6" s="188" t="e">
        <f>INDEX(作業用!K4:K53,MATCH(4,作業用!H4:H53))</f>
        <v>#N/A</v>
      </c>
      <c r="K6" s="349"/>
      <c r="L6" s="350"/>
      <c r="N6" s="184"/>
      <c r="O6" s="184"/>
      <c r="P6" s="184"/>
      <c r="Q6" s="184"/>
    </row>
    <row r="7" spans="1:17" ht="24.6" customHeight="1">
      <c r="A7" s="347"/>
      <c r="B7" s="188" t="str">
        <f>IF(作業用!D2&gt;4,INDEX(作業用!C8:C53,MATCH(5,作業用!B8:B53)),"")</f>
        <v/>
      </c>
      <c r="C7" s="188" t="e">
        <f>(INDEX(作業用!$D$4:$D$53,MATCH(5,作業用!$B$4:$B$53,0)))</f>
        <v>#N/A</v>
      </c>
      <c r="D7" s="188" t="str">
        <f>IF(作業用!D2&gt;4,INDEX(作業用!E4:E53,MATCH(5,作業用!B4:B53)),"")</f>
        <v/>
      </c>
      <c r="E7" s="349"/>
      <c r="F7" s="350"/>
      <c r="G7" s="347"/>
      <c r="H7" s="188" t="str">
        <f>IF(作業用!J2&gt;4,INDEX(作業用!I4:I53,MATCH(5,作業用!H4:H53)),"")</f>
        <v/>
      </c>
      <c r="I7" s="188" t="str">
        <f>IF(作業用!J2&gt;4,INDEX(作業用!J4:J53,MATCH(5,作業用!H4:H53,0)),"")</f>
        <v/>
      </c>
      <c r="J7" s="188" t="str">
        <f>IF(作業用!J2&gt;4,INDEX(作業用!K4:K53,MATCH(5,作業用!H4:H53)),"")</f>
        <v/>
      </c>
      <c r="K7" s="349"/>
      <c r="L7" s="350"/>
      <c r="N7" s="184"/>
      <c r="O7" s="184"/>
      <c r="P7" s="184"/>
      <c r="Q7" s="184"/>
    </row>
    <row r="8" spans="1:17" ht="24.6" customHeight="1">
      <c r="A8" s="348"/>
      <c r="B8" s="189" t="str">
        <f>IF(作業用!D2&gt;4,(INDEX(作業用!C8:C53,MATCH(6,作業用!B8:B53))),"")</f>
        <v/>
      </c>
      <c r="C8" s="190" t="e">
        <f>(INDEX(作業用!$D$4:$D$53,MATCH(6,作業用!$B$4:$B$53,0)))</f>
        <v>#N/A</v>
      </c>
      <c r="D8" s="190" t="str">
        <f>IF(作業用!D2&gt;5,INDEX(作業用!E4:E53,MATCH(6,作業用!B4:B53)),"")</f>
        <v/>
      </c>
      <c r="E8" s="351"/>
      <c r="F8" s="352"/>
      <c r="G8" s="348"/>
      <c r="H8" s="190" t="str">
        <f>IF(作業用!J2&gt;4,INDEX(作業用!I4:I53,MATCH(6,作業用!H4:H53)),"")</f>
        <v/>
      </c>
      <c r="I8" s="190" t="str">
        <f>IF(作業用!J2&gt;5,INDEX(作業用!J4:J53,MATCH(6,作業用!H4:H53,0)),"")</f>
        <v/>
      </c>
      <c r="J8" s="190" t="str">
        <f>IF(作業用!J2&gt;5,INDEX(作業用!K4:K53,MATCH(6,作業用!H4:H53)),"")</f>
        <v/>
      </c>
      <c r="K8" s="351"/>
      <c r="L8" s="352"/>
    </row>
    <row r="9" spans="1:17" ht="5.25" customHeight="1">
      <c r="A9" s="191"/>
      <c r="B9" s="192"/>
      <c r="C9" s="68"/>
      <c r="D9" s="191"/>
      <c r="E9" s="173"/>
      <c r="F9" s="173"/>
      <c r="G9" s="173"/>
      <c r="H9" s="176"/>
      <c r="I9" s="176"/>
      <c r="J9" s="173"/>
      <c r="K9" s="173"/>
      <c r="L9" s="173"/>
    </row>
    <row r="10" spans="1:17" ht="20.25" customHeight="1">
      <c r="A10" s="299">
        <f>A1</f>
        <v>0</v>
      </c>
      <c r="B10" s="299"/>
      <c r="C10" s="115" t="s">
        <v>428</v>
      </c>
      <c r="D10" s="193"/>
      <c r="E10" s="177"/>
      <c r="F10" s="177"/>
      <c r="G10" s="178"/>
      <c r="H10" s="176"/>
      <c r="I10" s="176"/>
      <c r="J10" s="176"/>
      <c r="K10" s="176"/>
      <c r="L10" s="176"/>
    </row>
    <row r="11" spans="1:17" ht="16.149999999999999" customHeight="1">
      <c r="A11" s="186" t="s">
        <v>10</v>
      </c>
      <c r="B11" s="187" t="s">
        <v>1</v>
      </c>
      <c r="C11" s="187" t="s">
        <v>3</v>
      </c>
      <c r="D11" s="187" t="s">
        <v>5</v>
      </c>
      <c r="E11" s="345" t="s">
        <v>367</v>
      </c>
      <c r="F11" s="346"/>
      <c r="G11" s="179" t="s">
        <v>363</v>
      </c>
    </row>
    <row r="12" spans="1:17" ht="24.6" customHeight="1">
      <c r="A12" s="347" t="s">
        <v>464</v>
      </c>
      <c r="B12" s="188" t="e">
        <f>INDEX(作業用!O4:O53,MATCH(1,作業用!N4:N53))</f>
        <v>#N/A</v>
      </c>
      <c r="C12" s="188" t="e">
        <f>INDEX(作業用!P4:P53,MATCH(1,作業用!N4:N53,0))</f>
        <v>#N/A</v>
      </c>
      <c r="D12" s="194" t="e">
        <f>INDEX(作業用!Q4:Q53,MATCH(1,作業用!N4:N53))</f>
        <v>#N/A</v>
      </c>
      <c r="E12" s="357"/>
      <c r="F12" s="358"/>
      <c r="G12" s="180" t="s">
        <v>360</v>
      </c>
      <c r="H12" s="353"/>
      <c r="I12" s="354"/>
    </row>
    <row r="13" spans="1:17" ht="24.6" customHeight="1">
      <c r="A13" s="347"/>
      <c r="B13" s="188" t="str">
        <f>IF(作業用!P2&gt;1,INDEX(作業用!O4:O53,MATCH(2,作業用!N4:N53)),"")</f>
        <v/>
      </c>
      <c r="C13" s="188" t="str">
        <f>IF(作業用!P2&gt;1,INDEX(作業用!P4:P53,MATCH(2,作業用!N4:N53,0)),"")</f>
        <v/>
      </c>
      <c r="D13" s="194" t="str">
        <f>IF(作業用!P2&gt;1,INDEX(作業用!Q4:Q53,MATCH(2,作業用!N4:N53)),"")</f>
        <v/>
      </c>
      <c r="E13" s="359"/>
      <c r="F13" s="350"/>
      <c r="G13" s="181" t="s">
        <v>364</v>
      </c>
      <c r="H13" s="355" t="s">
        <v>380</v>
      </c>
      <c r="I13" s="356"/>
    </row>
    <row r="14" spans="1:17" ht="24.6" customHeight="1">
      <c r="A14" s="347"/>
      <c r="B14" s="188" t="str">
        <f>IF(作業用!P2&gt;2,INDEX(作業用!O4:O53,MATCH(3,作業用!N4:N53)),"")</f>
        <v/>
      </c>
      <c r="C14" s="188" t="str">
        <f>IF(作業用!P2&gt;2,INDEX(作業用!P4:P53,MATCH(3,作業用!N4:N53,0)),"")</f>
        <v/>
      </c>
      <c r="D14" s="194" t="str">
        <f>IF(作業用!P2&gt;2,INDEX(作業用!Q4:Q53,MATCH(3,作業用!N4:N53)),"")</f>
        <v/>
      </c>
      <c r="E14" s="359"/>
      <c r="F14" s="350"/>
      <c r="G14" s="182"/>
      <c r="H14" s="176"/>
      <c r="I14" s="176"/>
    </row>
    <row r="15" spans="1:17" ht="24.6" customHeight="1">
      <c r="A15" s="347"/>
      <c r="B15" s="188" t="str">
        <f>IF(作業用!P2&gt;3,INDEX(作業用!O4:O53,MATCH(4,作業用!N4:N53)),"")</f>
        <v/>
      </c>
      <c r="C15" s="188" t="str">
        <f>IF(作業用!P2&gt;3,INDEX(作業用!P4:P53,MATCH(4,作業用!N4:N53,0)),"")</f>
        <v/>
      </c>
      <c r="D15" s="194" t="str">
        <f>IF(作業用!P2&gt;3,INDEX(作業用!Q4:Q53,MATCH(4,作業用!N4:N53)),"")</f>
        <v/>
      </c>
      <c r="E15" s="359"/>
      <c r="F15" s="350"/>
      <c r="G15" s="176"/>
      <c r="H15" s="176"/>
      <c r="I15" s="176"/>
    </row>
    <row r="16" spans="1:17" ht="24.6" customHeight="1">
      <c r="A16" s="347"/>
      <c r="B16" s="188" t="str">
        <f>IF(作業用!P2&gt;4,INDEX(作業用!O4:O53,MATCH(5,作業用!N4:N53)),"")</f>
        <v/>
      </c>
      <c r="C16" s="188" t="str">
        <f>IF(作業用!P2&gt;4,INDEX(作業用!P4:P53,MATCH(5,作業用!N4:N53,0)),"")</f>
        <v/>
      </c>
      <c r="D16" s="194" t="str">
        <f>IF(作業用!P2&gt;4,INDEX(作業用!Q4:Q53,MATCH(5,作業用!N4:N53)),"")</f>
        <v/>
      </c>
      <c r="E16" s="359"/>
      <c r="F16" s="350"/>
      <c r="G16" s="176"/>
    </row>
    <row r="17" spans="1:7" ht="24.6" customHeight="1">
      <c r="A17" s="348"/>
      <c r="B17" s="190" t="str">
        <f>IF(作業用!P2&gt;4,INDEX(作業用!O4:O53,MATCH(6,作業用!N4:N53)),"")</f>
        <v/>
      </c>
      <c r="C17" s="190" t="str">
        <f>IF(作業用!P2&gt;5,INDEX(作業用!P4:P53,MATCH(6,作業用!N4:N53,0)),"")</f>
        <v/>
      </c>
      <c r="D17" s="223" t="str">
        <f>IF(作業用!P2&gt;5,INDEX(作業用!Q5:Q53,MATCH(5,作業用!N5:N53)),"")</f>
        <v/>
      </c>
      <c r="E17" s="360"/>
      <c r="F17" s="352"/>
      <c r="G17" s="175"/>
    </row>
    <row r="18" spans="1:7">
      <c r="F18" s="176"/>
    </row>
  </sheetData>
  <sheetProtection selectLockedCells="1"/>
  <mergeCells count="14">
    <mergeCell ref="H12:I12"/>
    <mergeCell ref="H13:I13"/>
    <mergeCell ref="A12:A17"/>
    <mergeCell ref="E12:F17"/>
    <mergeCell ref="A1:B1"/>
    <mergeCell ref="G1:H1"/>
    <mergeCell ref="A10:B10"/>
    <mergeCell ref="E11:F11"/>
    <mergeCell ref="E2:F2"/>
    <mergeCell ref="K2:L2"/>
    <mergeCell ref="A3:A8"/>
    <mergeCell ref="E3:F8"/>
    <mergeCell ref="G3:G8"/>
    <mergeCell ref="K3:L8"/>
  </mergeCells>
  <phoneticPr fontId="2"/>
  <dataValidations count="2">
    <dataValidation imeMode="hiragana" allowBlank="1" showInputMessage="1" showErrorMessage="1" sqref="C12:C17 I3:I8 C3:C8"/>
    <dataValidation imeMode="off" allowBlank="1" showInputMessage="1" showErrorMessage="1" sqref="D3:F8 E12 B12:B17 H3:H8 J3:L8 D12:D17 B3:B8"/>
  </dataValidations>
  <pageMargins left="0.74803149606299213" right="0.74803149606299213" top="0.78740157480314965" bottom="0.78740157480314965"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3"/>
  <sheetViews>
    <sheetView workbookViewId="0">
      <selection activeCell="Q20" sqref="Q20"/>
    </sheetView>
  </sheetViews>
  <sheetFormatPr defaultColWidth="9.140625" defaultRowHeight="12"/>
  <cols>
    <col min="1" max="1" width="6" style="141" bestFit="1" customWidth="1"/>
    <col min="2" max="2" width="2.7109375" style="141" bestFit="1" customWidth="1"/>
    <col min="3" max="3" width="6.140625" style="141" customWidth="1"/>
    <col min="4" max="4" width="10.7109375" style="141" bestFit="1" customWidth="1"/>
    <col min="5" max="5" width="5.140625" style="141" bestFit="1" customWidth="1"/>
    <col min="6" max="6" width="9.140625" style="141"/>
    <col min="7" max="7" width="6.85546875" style="141" bestFit="1" customWidth="1"/>
    <col min="8" max="8" width="2.7109375" style="141" bestFit="1" customWidth="1"/>
    <col min="9" max="9" width="6.140625" style="141" customWidth="1"/>
    <col min="10" max="10" width="10.7109375" style="141" bestFit="1" customWidth="1"/>
    <col min="11" max="11" width="5.140625" style="141" bestFit="1" customWidth="1"/>
    <col min="12" max="12" width="9.140625" style="141"/>
    <col min="13" max="13" width="6" style="141" bestFit="1" customWidth="1"/>
    <col min="14" max="15" width="6.140625" style="141" customWidth="1"/>
    <col min="16" max="16" width="13" style="141" bestFit="1" customWidth="1"/>
    <col min="17" max="17" width="5.140625" style="141" bestFit="1" customWidth="1"/>
    <col min="18" max="16384" width="9.140625" style="141"/>
  </cols>
  <sheetData>
    <row r="1" spans="1:17" ht="21" customHeight="1">
      <c r="A1" s="140" t="s">
        <v>379</v>
      </c>
      <c r="M1" s="141" t="s">
        <v>280</v>
      </c>
    </row>
    <row r="2" spans="1:17">
      <c r="A2" s="142" t="s">
        <v>9</v>
      </c>
      <c r="D2" s="143">
        <f>COUNTIF(D4:D53,"?*")</f>
        <v>0</v>
      </c>
      <c r="G2" s="142" t="s">
        <v>378</v>
      </c>
      <c r="J2" s="143">
        <f>COUNTIF(J4:J53,"?*")</f>
        <v>0</v>
      </c>
      <c r="M2" s="142" t="s">
        <v>9</v>
      </c>
      <c r="P2" s="143">
        <f>COUNTIF(P4:P53,"?*")</f>
        <v>0</v>
      </c>
    </row>
    <row r="3" spans="1:17" ht="22.5">
      <c r="A3" s="141">
        <v>0</v>
      </c>
      <c r="C3" s="142" t="s">
        <v>1</v>
      </c>
      <c r="D3" s="142" t="s">
        <v>3</v>
      </c>
      <c r="E3" s="142" t="s">
        <v>5</v>
      </c>
      <c r="F3" s="144"/>
      <c r="G3" s="141">
        <v>0</v>
      </c>
      <c r="I3" s="142" t="s">
        <v>1</v>
      </c>
      <c r="J3" s="142" t="s">
        <v>3</v>
      </c>
      <c r="K3" s="142" t="s">
        <v>5</v>
      </c>
      <c r="M3" s="141">
        <v>0</v>
      </c>
      <c r="O3" s="142" t="s">
        <v>1</v>
      </c>
      <c r="P3" s="142" t="s">
        <v>3</v>
      </c>
      <c r="Q3" s="142" t="s">
        <v>5</v>
      </c>
    </row>
    <row r="4" spans="1:17">
      <c r="A4" s="145">
        <f>IF(D4="",A3,A3+1)</f>
        <v>0</v>
      </c>
      <c r="B4" s="145" t="str">
        <f>IF(D4="","",A4)</f>
        <v/>
      </c>
      <c r="C4" s="141" t="str">
        <f>IF('申込一覧（男）'!N4="○",'申込一覧（男）'!B4,"")</f>
        <v/>
      </c>
      <c r="D4" s="141" t="str">
        <f>IF('申込一覧（男）'!N4="○",'申込一覧（男）'!D4,"")</f>
        <v/>
      </c>
      <c r="E4" s="141" t="str">
        <f>IF(D4="","",'申込一覧（男）'!G4)</f>
        <v/>
      </c>
      <c r="G4" s="145">
        <f>IF(J4="",G3,G3+1)</f>
        <v>0</v>
      </c>
      <c r="H4" s="145" t="str">
        <f>IF(J4="","",G4)</f>
        <v/>
      </c>
      <c r="I4" s="145" t="str">
        <f>IF('申込一覧（男）'!O4="○",'申込一覧（男）'!B4,"")</f>
        <v/>
      </c>
      <c r="J4" s="141" t="str">
        <f>IF('申込一覧（男）'!O4="○",'申込一覧（男）'!D4,"")</f>
        <v/>
      </c>
      <c r="K4" s="141" t="str">
        <f>IF(J4="","",'申込一覧（男）'!G4)</f>
        <v/>
      </c>
      <c r="M4" s="145">
        <f>IF(P4="",M3,+M3+1)</f>
        <v>0</v>
      </c>
      <c r="N4" s="145" t="str">
        <f>IF(P4="","",M4)</f>
        <v/>
      </c>
      <c r="O4" s="141" t="str">
        <f>IF('申込一覧（女）'!N4="☆",'申込一覧（女）'!B4,"")</f>
        <v/>
      </c>
      <c r="P4" s="141" t="str">
        <f>IF('申込一覧（女）'!N4="☆",'申込一覧（女）'!D4,"")</f>
        <v/>
      </c>
      <c r="Q4" s="141" t="str">
        <f>IF(P4="","",'申込一覧（女）'!G4)</f>
        <v/>
      </c>
    </row>
    <row r="5" spans="1:17">
      <c r="A5" s="145">
        <f t="shared" ref="A5:A53" si="0">IF(D5="",A4,A4+1)</f>
        <v>0</v>
      </c>
      <c r="B5" s="145" t="str">
        <f t="shared" ref="B5:B53" si="1">IF(D5="","",A5)</f>
        <v/>
      </c>
      <c r="C5" s="141" t="str">
        <f>IF('申込一覧（男）'!N5="○",'申込一覧（男）'!B5,"")</f>
        <v/>
      </c>
      <c r="D5" s="141" t="str">
        <f>IF('申込一覧（男）'!N5="○",'申込一覧（男）'!D5,"")</f>
        <v/>
      </c>
      <c r="E5" s="141" t="str">
        <f>IF(D5="","",'申込一覧（男）'!G5)</f>
        <v/>
      </c>
      <c r="G5" s="145">
        <f t="shared" ref="G5:G53" si="2">IF(J5="",G4,G4+1)</f>
        <v>0</v>
      </c>
      <c r="H5" s="145" t="str">
        <f t="shared" ref="H5:H53" si="3">IF(J5="","",G5)</f>
        <v/>
      </c>
      <c r="I5" s="145" t="str">
        <f>IF('申込一覧（男）'!O5="○",'申込一覧（男）'!B5,"")</f>
        <v/>
      </c>
      <c r="J5" s="141" t="str">
        <f>IF('申込一覧（男）'!O5="○",'申込一覧（男）'!D5,"")</f>
        <v/>
      </c>
      <c r="K5" s="141" t="str">
        <f>IF(J5="","",'申込一覧（男）'!G5)</f>
        <v/>
      </c>
      <c r="M5" s="145">
        <f t="shared" ref="M5:M53" si="4">IF(P5="",M4,+M4+1)</f>
        <v>0</v>
      </c>
      <c r="N5" s="145" t="str">
        <f t="shared" ref="N5:N53" si="5">IF(P5="","",M5)</f>
        <v/>
      </c>
      <c r="O5" s="141" t="str">
        <f>IF('申込一覧（女）'!N5="☆",'申込一覧（女）'!B5,"")</f>
        <v/>
      </c>
      <c r="P5" s="141" t="str">
        <f>IF('申込一覧（女）'!N5="☆",'申込一覧（女）'!D5,"")</f>
        <v/>
      </c>
      <c r="Q5" s="141" t="str">
        <f>IF(P5="","",'申込一覧（女）'!G5)</f>
        <v/>
      </c>
    </row>
    <row r="6" spans="1:17">
      <c r="A6" s="145">
        <f t="shared" si="0"/>
        <v>0</v>
      </c>
      <c r="B6" s="145" t="str">
        <f t="shared" si="1"/>
        <v/>
      </c>
      <c r="C6" s="141" t="str">
        <f>IF('申込一覧（男）'!N6="○",'申込一覧（男）'!B6,"")</f>
        <v/>
      </c>
      <c r="D6" s="141" t="str">
        <f>IF('申込一覧（男）'!N6="○",'申込一覧（男）'!D6,"")</f>
        <v/>
      </c>
      <c r="E6" s="141" t="str">
        <f>IF(D6="","",'申込一覧（男）'!G6)</f>
        <v/>
      </c>
      <c r="G6" s="145">
        <f t="shared" si="2"/>
        <v>0</v>
      </c>
      <c r="H6" s="145" t="str">
        <f t="shared" si="3"/>
        <v/>
      </c>
      <c r="I6" s="145" t="str">
        <f>IF('申込一覧（男）'!O6="○",'申込一覧（男）'!B6,"")</f>
        <v/>
      </c>
      <c r="J6" s="141" t="str">
        <f>IF('申込一覧（男）'!O6="○",'申込一覧（男）'!D6,"")</f>
        <v/>
      </c>
      <c r="K6" s="141" t="str">
        <f>IF(J6="","",'申込一覧（男）'!G6)</f>
        <v/>
      </c>
      <c r="M6" s="145">
        <f t="shared" si="4"/>
        <v>0</v>
      </c>
      <c r="N6" s="145" t="str">
        <f t="shared" si="5"/>
        <v/>
      </c>
      <c r="O6" s="141" t="str">
        <f>IF('申込一覧（女）'!N6="☆",'申込一覧（女）'!B6,"")</f>
        <v/>
      </c>
      <c r="P6" s="141" t="str">
        <f>IF('申込一覧（女）'!N6="☆",'申込一覧（女）'!D6,"")</f>
        <v/>
      </c>
      <c r="Q6" s="141" t="str">
        <f>IF(P6="","",'申込一覧（女）'!G6)</f>
        <v/>
      </c>
    </row>
    <row r="7" spans="1:17">
      <c r="A7" s="145">
        <f t="shared" si="0"/>
        <v>0</v>
      </c>
      <c r="B7" s="145" t="str">
        <f t="shared" si="1"/>
        <v/>
      </c>
      <c r="C7" s="141" t="str">
        <f>IF('申込一覧（男）'!N7="○",'申込一覧（男）'!B7,"")</f>
        <v/>
      </c>
      <c r="D7" s="141" t="str">
        <f>IF('申込一覧（男）'!N7="○",'申込一覧（男）'!D7,"")</f>
        <v/>
      </c>
      <c r="E7" s="141" t="str">
        <f>IF(D7="","",'申込一覧（男）'!G7)</f>
        <v/>
      </c>
      <c r="G7" s="145">
        <f t="shared" si="2"/>
        <v>0</v>
      </c>
      <c r="H7" s="145" t="str">
        <f t="shared" si="3"/>
        <v/>
      </c>
      <c r="I7" s="145" t="str">
        <f>IF('申込一覧（男）'!O7="○",'申込一覧（男）'!B7,"")</f>
        <v/>
      </c>
      <c r="J7" s="141" t="str">
        <f>IF('申込一覧（男）'!O7="○",'申込一覧（男）'!D7,"")</f>
        <v/>
      </c>
      <c r="K7" s="141" t="str">
        <f>IF(J7="","",'申込一覧（男）'!G7)</f>
        <v/>
      </c>
      <c r="M7" s="145">
        <f t="shared" si="4"/>
        <v>0</v>
      </c>
      <c r="N7" s="145" t="str">
        <f t="shared" si="5"/>
        <v/>
      </c>
      <c r="O7" s="141" t="str">
        <f>IF('申込一覧（女）'!N7="☆",'申込一覧（女）'!B7,"")</f>
        <v/>
      </c>
      <c r="P7" s="141" t="str">
        <f>IF('申込一覧（女）'!N7="☆",'申込一覧（女）'!D7,"")</f>
        <v/>
      </c>
      <c r="Q7" s="141" t="str">
        <f>IF(P7="","",'申込一覧（女）'!G7)</f>
        <v/>
      </c>
    </row>
    <row r="8" spans="1:17">
      <c r="A8" s="145">
        <f t="shared" si="0"/>
        <v>0</v>
      </c>
      <c r="B8" s="145" t="str">
        <f t="shared" si="1"/>
        <v/>
      </c>
      <c r="C8" s="141" t="str">
        <f>IF('申込一覧（男）'!N8="○",'申込一覧（男）'!B8,"")</f>
        <v/>
      </c>
      <c r="D8" s="141" t="str">
        <f>IF('申込一覧（男）'!N8="○",'申込一覧（男）'!D8,"")</f>
        <v/>
      </c>
      <c r="E8" s="141" t="str">
        <f>IF(D8="","",'申込一覧（男）'!G8)</f>
        <v/>
      </c>
      <c r="G8" s="145">
        <f t="shared" si="2"/>
        <v>0</v>
      </c>
      <c r="H8" s="145" t="str">
        <f t="shared" si="3"/>
        <v/>
      </c>
      <c r="I8" s="145" t="str">
        <f>IF('申込一覧（男）'!O8="○",'申込一覧（男）'!B8,"")</f>
        <v/>
      </c>
      <c r="J8" s="141" t="str">
        <f>IF('申込一覧（男）'!O8="○",'申込一覧（男）'!D8,"")</f>
        <v/>
      </c>
      <c r="K8" s="141" t="str">
        <f>IF(J8="","",'申込一覧（男）'!G8)</f>
        <v/>
      </c>
      <c r="M8" s="145">
        <f t="shared" si="4"/>
        <v>0</v>
      </c>
      <c r="N8" s="145" t="str">
        <f t="shared" si="5"/>
        <v/>
      </c>
      <c r="O8" s="141" t="str">
        <f>IF('申込一覧（女）'!N8="☆",'申込一覧（女）'!B8,"")</f>
        <v/>
      </c>
      <c r="P8" s="141" t="str">
        <f>IF('申込一覧（女）'!N8="☆",'申込一覧（女）'!D8,"")</f>
        <v/>
      </c>
      <c r="Q8" s="141" t="str">
        <f>IF(P8="","",'申込一覧（女）'!G8)</f>
        <v/>
      </c>
    </row>
    <row r="9" spans="1:17">
      <c r="A9" s="145">
        <f t="shared" si="0"/>
        <v>0</v>
      </c>
      <c r="B9" s="145" t="str">
        <f t="shared" si="1"/>
        <v/>
      </c>
      <c r="C9" s="141" t="str">
        <f>IF('申込一覧（男）'!N9="○",'申込一覧（男）'!B9,"")</f>
        <v/>
      </c>
      <c r="D9" s="141" t="str">
        <f>IF('申込一覧（男）'!N9="○",'申込一覧（男）'!D9,"")</f>
        <v/>
      </c>
      <c r="E9" s="141" t="str">
        <f>IF(D9="","",'申込一覧（男）'!G9)</f>
        <v/>
      </c>
      <c r="G9" s="145">
        <f t="shared" si="2"/>
        <v>0</v>
      </c>
      <c r="H9" s="145" t="str">
        <f t="shared" si="3"/>
        <v/>
      </c>
      <c r="I9" s="145" t="str">
        <f>IF('申込一覧（男）'!O9="○",'申込一覧（男）'!B9,"")</f>
        <v/>
      </c>
      <c r="J9" s="141" t="str">
        <f>IF('申込一覧（男）'!O9="○",'申込一覧（男）'!D9,"")</f>
        <v/>
      </c>
      <c r="K9" s="141" t="str">
        <f>IF(J9="","",'申込一覧（男）'!G9)</f>
        <v/>
      </c>
      <c r="M9" s="145">
        <f t="shared" si="4"/>
        <v>0</v>
      </c>
      <c r="N9" s="145" t="str">
        <f t="shared" si="5"/>
        <v/>
      </c>
      <c r="O9" s="141" t="str">
        <f>IF('申込一覧（女）'!N9="☆",'申込一覧（女）'!B9,"")</f>
        <v/>
      </c>
      <c r="P9" s="141" t="str">
        <f>IF('申込一覧（女）'!N9="☆",'申込一覧（女）'!D9,"")</f>
        <v/>
      </c>
      <c r="Q9" s="141" t="str">
        <f>IF(P9="","",'申込一覧（女）'!G9)</f>
        <v/>
      </c>
    </row>
    <row r="10" spans="1:17">
      <c r="A10" s="145">
        <f t="shared" si="0"/>
        <v>0</v>
      </c>
      <c r="B10" s="145" t="str">
        <f t="shared" si="1"/>
        <v/>
      </c>
      <c r="C10" s="141" t="str">
        <f>IF('申込一覧（男）'!N10="○",'申込一覧（男）'!B10,"")</f>
        <v/>
      </c>
      <c r="D10" s="141" t="str">
        <f>IF('申込一覧（男）'!N10="○",'申込一覧（男）'!D10,"")</f>
        <v/>
      </c>
      <c r="E10" s="141" t="str">
        <f>IF(D10="","",'申込一覧（男）'!G10)</f>
        <v/>
      </c>
      <c r="G10" s="145">
        <f t="shared" si="2"/>
        <v>0</v>
      </c>
      <c r="H10" s="145" t="str">
        <f t="shared" si="3"/>
        <v/>
      </c>
      <c r="I10" s="145" t="str">
        <f>IF('申込一覧（男）'!O10="○",'申込一覧（男）'!B10,"")</f>
        <v/>
      </c>
      <c r="J10" s="141" t="str">
        <f>IF('申込一覧（男）'!O10="○",'申込一覧（男）'!D10,"")</f>
        <v/>
      </c>
      <c r="K10" s="141" t="str">
        <f>IF(J10="","",'申込一覧（男）'!G10)</f>
        <v/>
      </c>
      <c r="M10" s="145">
        <f t="shared" si="4"/>
        <v>0</v>
      </c>
      <c r="N10" s="145" t="str">
        <f t="shared" si="5"/>
        <v/>
      </c>
      <c r="O10" s="141" t="str">
        <f>IF('申込一覧（女）'!N10="☆",'申込一覧（女）'!B10,"")</f>
        <v/>
      </c>
      <c r="P10" s="141" t="str">
        <f>IF('申込一覧（女）'!N10="☆",'申込一覧（女）'!D10,"")</f>
        <v/>
      </c>
      <c r="Q10" s="141" t="str">
        <f>IF(P10="","",'申込一覧（女）'!G10)</f>
        <v/>
      </c>
    </row>
    <row r="11" spans="1:17">
      <c r="A11" s="145">
        <f t="shared" si="0"/>
        <v>0</v>
      </c>
      <c r="B11" s="145" t="str">
        <f t="shared" si="1"/>
        <v/>
      </c>
      <c r="C11" s="141" t="str">
        <f>IF('申込一覧（男）'!N11="○",'申込一覧（男）'!B11,"")</f>
        <v/>
      </c>
      <c r="D11" s="141" t="str">
        <f>IF('申込一覧（男）'!N11="○",'申込一覧（男）'!D11,"")</f>
        <v/>
      </c>
      <c r="E11" s="141" t="str">
        <f>IF(D11="","",'申込一覧（男）'!G11)</f>
        <v/>
      </c>
      <c r="G11" s="145">
        <f t="shared" si="2"/>
        <v>0</v>
      </c>
      <c r="H11" s="145" t="str">
        <f t="shared" si="3"/>
        <v/>
      </c>
      <c r="I11" s="145" t="str">
        <f>IF('申込一覧（男）'!O11="○",'申込一覧（男）'!B11,"")</f>
        <v/>
      </c>
      <c r="J11" s="141" t="str">
        <f>IF('申込一覧（男）'!O11="○",'申込一覧（男）'!D11,"")</f>
        <v/>
      </c>
      <c r="K11" s="141" t="str">
        <f>IF(J11="","",'申込一覧（男）'!G11)</f>
        <v/>
      </c>
      <c r="M11" s="145">
        <f t="shared" si="4"/>
        <v>0</v>
      </c>
      <c r="N11" s="145" t="str">
        <f t="shared" si="5"/>
        <v/>
      </c>
      <c r="O11" s="141" t="str">
        <f>IF('申込一覧（女）'!N11="☆",'申込一覧（女）'!B11,"")</f>
        <v/>
      </c>
      <c r="P11" s="141" t="str">
        <f>IF('申込一覧（女）'!N11="☆",'申込一覧（女）'!D11,"")</f>
        <v/>
      </c>
      <c r="Q11" s="141" t="str">
        <f>IF(P11="","",'申込一覧（女）'!G11)</f>
        <v/>
      </c>
    </row>
    <row r="12" spans="1:17">
      <c r="A12" s="145">
        <f t="shared" si="0"/>
        <v>0</v>
      </c>
      <c r="B12" s="145" t="str">
        <f t="shared" si="1"/>
        <v/>
      </c>
      <c r="C12" s="141" t="str">
        <f>IF('申込一覧（男）'!N12="○",'申込一覧（男）'!B12,"")</f>
        <v/>
      </c>
      <c r="D12" s="141" t="str">
        <f>IF('申込一覧（男）'!N12="○",'申込一覧（男）'!D12,"")</f>
        <v/>
      </c>
      <c r="E12" s="141" t="str">
        <f>IF(D12="","",'申込一覧（男）'!G12)</f>
        <v/>
      </c>
      <c r="G12" s="145">
        <f t="shared" si="2"/>
        <v>0</v>
      </c>
      <c r="H12" s="145" t="str">
        <f t="shared" si="3"/>
        <v/>
      </c>
      <c r="I12" s="145" t="str">
        <f>IF('申込一覧（男）'!O12="○",'申込一覧（男）'!B12,"")</f>
        <v/>
      </c>
      <c r="J12" s="141" t="str">
        <f>IF('申込一覧（男）'!O12="○",'申込一覧（男）'!D12,"")</f>
        <v/>
      </c>
      <c r="K12" s="141" t="str">
        <f>IF(J12="","",'申込一覧（男）'!G12)</f>
        <v/>
      </c>
      <c r="M12" s="145">
        <f t="shared" si="4"/>
        <v>0</v>
      </c>
      <c r="N12" s="145" t="str">
        <f t="shared" si="5"/>
        <v/>
      </c>
      <c r="O12" s="141" t="str">
        <f>IF('申込一覧（女）'!N12="☆",'申込一覧（女）'!B12,"")</f>
        <v/>
      </c>
      <c r="P12" s="141" t="str">
        <f>IF('申込一覧（女）'!N12="☆",'申込一覧（女）'!D12,"")</f>
        <v/>
      </c>
      <c r="Q12" s="141" t="str">
        <f>IF(P12="","",'申込一覧（女）'!G12)</f>
        <v/>
      </c>
    </row>
    <row r="13" spans="1:17">
      <c r="A13" s="145">
        <f t="shared" si="0"/>
        <v>0</v>
      </c>
      <c r="B13" s="145" t="str">
        <f t="shared" si="1"/>
        <v/>
      </c>
      <c r="C13" s="141" t="str">
        <f>IF('申込一覧（男）'!N13="○",'申込一覧（男）'!B13,"")</f>
        <v/>
      </c>
      <c r="D13" s="141" t="str">
        <f>IF('申込一覧（男）'!N13="○",'申込一覧（男）'!D13,"")</f>
        <v/>
      </c>
      <c r="E13" s="141" t="str">
        <f>IF(D13="","",'申込一覧（男）'!G13)</f>
        <v/>
      </c>
      <c r="G13" s="145">
        <f t="shared" si="2"/>
        <v>0</v>
      </c>
      <c r="H13" s="145" t="str">
        <f t="shared" si="3"/>
        <v/>
      </c>
      <c r="I13" s="145" t="str">
        <f>IF('申込一覧（男）'!O13="○",'申込一覧（男）'!B13,"")</f>
        <v/>
      </c>
      <c r="J13" s="141" t="str">
        <f>IF('申込一覧（男）'!O13="○",'申込一覧（男）'!D13,"")</f>
        <v/>
      </c>
      <c r="K13" s="141" t="str">
        <f>IF(J13="","",'申込一覧（男）'!G13)</f>
        <v/>
      </c>
      <c r="M13" s="145">
        <f t="shared" si="4"/>
        <v>0</v>
      </c>
      <c r="N13" s="145" t="str">
        <f t="shared" si="5"/>
        <v/>
      </c>
      <c r="O13" s="141" t="str">
        <f>IF('申込一覧（女）'!N13="☆",'申込一覧（女）'!B13,"")</f>
        <v/>
      </c>
      <c r="P13" s="141" t="str">
        <f>IF('申込一覧（女）'!N13="☆",'申込一覧（女）'!D13,"")</f>
        <v/>
      </c>
      <c r="Q13" s="141" t="str">
        <f>IF(P13="","",'申込一覧（女）'!G13)</f>
        <v/>
      </c>
    </row>
    <row r="14" spans="1:17">
      <c r="A14" s="145">
        <f t="shared" si="0"/>
        <v>0</v>
      </c>
      <c r="B14" s="145" t="str">
        <f t="shared" si="1"/>
        <v/>
      </c>
      <c r="C14" s="141" t="str">
        <f>IF('申込一覧（男）'!N14="○",'申込一覧（男）'!B14,"")</f>
        <v/>
      </c>
      <c r="D14" s="141" t="str">
        <f>IF('申込一覧（男）'!N14="○",'申込一覧（男）'!D14,"")</f>
        <v/>
      </c>
      <c r="E14" s="141" t="str">
        <f>IF(D14="","",'申込一覧（男）'!G14)</f>
        <v/>
      </c>
      <c r="G14" s="145">
        <f t="shared" si="2"/>
        <v>0</v>
      </c>
      <c r="H14" s="145" t="str">
        <f t="shared" si="3"/>
        <v/>
      </c>
      <c r="I14" s="145" t="str">
        <f>IF('申込一覧（男）'!O14="○",'申込一覧（男）'!B14,"")</f>
        <v/>
      </c>
      <c r="J14" s="141" t="str">
        <f>IF('申込一覧（男）'!O14="○",'申込一覧（男）'!D14,"")</f>
        <v/>
      </c>
      <c r="K14" s="141" t="str">
        <f>IF(J14="","",'申込一覧（男）'!G14)</f>
        <v/>
      </c>
      <c r="M14" s="145">
        <f t="shared" si="4"/>
        <v>0</v>
      </c>
      <c r="N14" s="145" t="str">
        <f t="shared" si="5"/>
        <v/>
      </c>
      <c r="O14" s="141" t="str">
        <f>IF('申込一覧（女）'!N14="☆",'申込一覧（女）'!B14,"")</f>
        <v/>
      </c>
      <c r="P14" s="141" t="str">
        <f>IF('申込一覧（女）'!N14="☆",'申込一覧（女）'!D14,"")</f>
        <v/>
      </c>
      <c r="Q14" s="141" t="str">
        <f>IF(P14="","",'申込一覧（女）'!G14)</f>
        <v/>
      </c>
    </row>
    <row r="15" spans="1:17">
      <c r="A15" s="145">
        <f t="shared" si="0"/>
        <v>0</v>
      </c>
      <c r="B15" s="145" t="str">
        <f t="shared" si="1"/>
        <v/>
      </c>
      <c r="C15" s="141" t="str">
        <f>IF('申込一覧（男）'!N15="○",'申込一覧（男）'!B15,"")</f>
        <v/>
      </c>
      <c r="D15" s="141" t="str">
        <f>IF('申込一覧（男）'!N15="○",'申込一覧（男）'!D15,"")</f>
        <v/>
      </c>
      <c r="E15" s="141" t="str">
        <f>IF(D15="","",'申込一覧（男）'!G15)</f>
        <v/>
      </c>
      <c r="G15" s="145">
        <f t="shared" si="2"/>
        <v>0</v>
      </c>
      <c r="H15" s="145" t="str">
        <f t="shared" si="3"/>
        <v/>
      </c>
      <c r="I15" s="145" t="str">
        <f>IF('申込一覧（男）'!O15="○",'申込一覧（男）'!B15,"")</f>
        <v/>
      </c>
      <c r="J15" s="141" t="str">
        <f>IF('申込一覧（男）'!O15="○",'申込一覧（男）'!D15,"")</f>
        <v/>
      </c>
      <c r="K15" s="141" t="str">
        <f>IF(J15="","",'申込一覧（男）'!G15)</f>
        <v/>
      </c>
      <c r="M15" s="145">
        <f t="shared" si="4"/>
        <v>0</v>
      </c>
      <c r="N15" s="145" t="str">
        <f t="shared" si="5"/>
        <v/>
      </c>
      <c r="O15" s="141" t="str">
        <f>IF('申込一覧（女）'!N15="☆",'申込一覧（女）'!B15,"")</f>
        <v/>
      </c>
      <c r="P15" s="141" t="str">
        <f>IF('申込一覧（女）'!N15="☆",'申込一覧（女）'!D15,"")</f>
        <v/>
      </c>
      <c r="Q15" s="141" t="str">
        <f>IF(P15="","",'申込一覧（女）'!G15)</f>
        <v/>
      </c>
    </row>
    <row r="16" spans="1:17">
      <c r="A16" s="145">
        <f t="shared" si="0"/>
        <v>0</v>
      </c>
      <c r="B16" s="145" t="str">
        <f t="shared" si="1"/>
        <v/>
      </c>
      <c r="C16" s="141" t="str">
        <f>IF('申込一覧（男）'!N16="○",'申込一覧（男）'!B16,"")</f>
        <v/>
      </c>
      <c r="D16" s="141" t="str">
        <f>IF('申込一覧（男）'!N16="○",'申込一覧（男）'!D16,"")</f>
        <v/>
      </c>
      <c r="E16" s="141" t="str">
        <f>IF(D16="","",'申込一覧（男）'!G16)</f>
        <v/>
      </c>
      <c r="G16" s="145">
        <f t="shared" si="2"/>
        <v>0</v>
      </c>
      <c r="H16" s="145" t="str">
        <f t="shared" si="3"/>
        <v/>
      </c>
      <c r="I16" s="145" t="str">
        <f>IF('申込一覧（男）'!O16="○",'申込一覧（男）'!B16,"")</f>
        <v/>
      </c>
      <c r="J16" s="141" t="str">
        <f>IF('申込一覧（男）'!O16="○",'申込一覧（男）'!D16,"")</f>
        <v/>
      </c>
      <c r="K16" s="141" t="str">
        <f>IF(J16="","",'申込一覧（男）'!G16)</f>
        <v/>
      </c>
      <c r="M16" s="145">
        <f t="shared" si="4"/>
        <v>0</v>
      </c>
      <c r="N16" s="145" t="str">
        <f t="shared" si="5"/>
        <v/>
      </c>
      <c r="O16" s="141" t="str">
        <f>IF('申込一覧（女）'!N16="☆",'申込一覧（女）'!B16,"")</f>
        <v/>
      </c>
      <c r="P16" s="141" t="str">
        <f>IF('申込一覧（女）'!N16="☆",'申込一覧（女）'!D16,"")</f>
        <v/>
      </c>
      <c r="Q16" s="141" t="str">
        <f>IF(P16="","",'申込一覧（女）'!G16)</f>
        <v/>
      </c>
    </row>
    <row r="17" spans="1:17">
      <c r="A17" s="145">
        <f t="shared" si="0"/>
        <v>0</v>
      </c>
      <c r="B17" s="145" t="str">
        <f t="shared" si="1"/>
        <v/>
      </c>
      <c r="C17" s="141" t="str">
        <f>IF('申込一覧（男）'!N17="○",'申込一覧（男）'!B17,"")</f>
        <v/>
      </c>
      <c r="D17" s="141" t="str">
        <f>IF('申込一覧（男）'!N17="○",'申込一覧（男）'!D17,"")</f>
        <v/>
      </c>
      <c r="E17" s="141" t="str">
        <f>IF(D17="","",'申込一覧（男）'!G17)</f>
        <v/>
      </c>
      <c r="G17" s="145">
        <f t="shared" si="2"/>
        <v>0</v>
      </c>
      <c r="H17" s="145" t="str">
        <f t="shared" si="3"/>
        <v/>
      </c>
      <c r="I17" s="145" t="str">
        <f>IF('申込一覧（男）'!O17="○",'申込一覧（男）'!B17,"")</f>
        <v/>
      </c>
      <c r="J17" s="141" t="str">
        <f>IF('申込一覧（男）'!O17="○",'申込一覧（男）'!D17,"")</f>
        <v/>
      </c>
      <c r="K17" s="141" t="str">
        <f>IF(J17="","",'申込一覧（男）'!G17)</f>
        <v/>
      </c>
      <c r="M17" s="145">
        <f t="shared" si="4"/>
        <v>0</v>
      </c>
      <c r="N17" s="145" t="str">
        <f t="shared" si="5"/>
        <v/>
      </c>
      <c r="O17" s="141" t="str">
        <f>IF('申込一覧（女）'!N17="☆",'申込一覧（女）'!B17,"")</f>
        <v/>
      </c>
      <c r="P17" s="141" t="str">
        <f>IF('申込一覧（女）'!N17="☆",'申込一覧（女）'!D17,"")</f>
        <v/>
      </c>
      <c r="Q17" s="141" t="str">
        <f>IF(P17="","",'申込一覧（女）'!G17)</f>
        <v/>
      </c>
    </row>
    <row r="18" spans="1:17">
      <c r="A18" s="145">
        <f t="shared" si="0"/>
        <v>0</v>
      </c>
      <c r="B18" s="145" t="str">
        <f t="shared" si="1"/>
        <v/>
      </c>
      <c r="C18" s="141" t="str">
        <f>IF('申込一覧（男）'!N18="○",'申込一覧（男）'!B18,"")</f>
        <v/>
      </c>
      <c r="D18" s="141" t="str">
        <f>IF('申込一覧（男）'!N18="○",'申込一覧（男）'!D18,"")</f>
        <v/>
      </c>
      <c r="E18" s="141" t="str">
        <f>IF(D18="","",'申込一覧（男）'!G18)</f>
        <v/>
      </c>
      <c r="G18" s="145">
        <f t="shared" si="2"/>
        <v>0</v>
      </c>
      <c r="H18" s="145" t="str">
        <f t="shared" si="3"/>
        <v/>
      </c>
      <c r="I18" s="145" t="str">
        <f>IF('申込一覧（男）'!O18="○",'申込一覧（男）'!B18,"")</f>
        <v/>
      </c>
      <c r="J18" s="141" t="str">
        <f>IF('申込一覧（男）'!O18="○",'申込一覧（男）'!D18,"")</f>
        <v/>
      </c>
      <c r="K18" s="141" t="str">
        <f>IF(J18="","",'申込一覧（男）'!G18)</f>
        <v/>
      </c>
      <c r="M18" s="145">
        <f t="shared" si="4"/>
        <v>0</v>
      </c>
      <c r="N18" s="145" t="str">
        <f t="shared" si="5"/>
        <v/>
      </c>
      <c r="O18" s="141" t="str">
        <f>IF('申込一覧（女）'!N18="☆",'申込一覧（女）'!B18,"")</f>
        <v/>
      </c>
      <c r="P18" s="141" t="str">
        <f>IF('申込一覧（女）'!N18="☆",'申込一覧（女）'!D18,"")</f>
        <v/>
      </c>
      <c r="Q18" s="141" t="str">
        <f>IF(P18="","",'申込一覧（女）'!G18)</f>
        <v/>
      </c>
    </row>
    <row r="19" spans="1:17">
      <c r="A19" s="145">
        <f t="shared" si="0"/>
        <v>0</v>
      </c>
      <c r="B19" s="145" t="str">
        <f t="shared" si="1"/>
        <v/>
      </c>
      <c r="C19" s="141" t="str">
        <f>IF('申込一覧（男）'!N19="○",'申込一覧（男）'!B19,"")</f>
        <v/>
      </c>
      <c r="D19" s="141" t="str">
        <f>IF('申込一覧（男）'!N19="○",'申込一覧（男）'!D19,"")</f>
        <v/>
      </c>
      <c r="E19" s="141" t="str">
        <f>IF(D19="","",'申込一覧（男）'!G19)</f>
        <v/>
      </c>
      <c r="G19" s="145">
        <f t="shared" si="2"/>
        <v>0</v>
      </c>
      <c r="H19" s="145" t="str">
        <f t="shared" si="3"/>
        <v/>
      </c>
      <c r="I19" s="145" t="str">
        <f>IF('申込一覧（男）'!O19="○",'申込一覧（男）'!B19,"")</f>
        <v/>
      </c>
      <c r="J19" s="141" t="str">
        <f>IF('申込一覧（男）'!O19="○",'申込一覧（男）'!D19,"")</f>
        <v/>
      </c>
      <c r="K19" s="141" t="str">
        <f>IF(J19="","",'申込一覧（男）'!G19)</f>
        <v/>
      </c>
      <c r="M19" s="145">
        <f t="shared" si="4"/>
        <v>0</v>
      </c>
      <c r="N19" s="145" t="str">
        <f t="shared" si="5"/>
        <v/>
      </c>
      <c r="O19" s="141" t="str">
        <f>IF('申込一覧（女）'!N19="☆",'申込一覧（女）'!B19,"")</f>
        <v/>
      </c>
      <c r="P19" s="141" t="str">
        <f>IF('申込一覧（女）'!N19="☆",'申込一覧（女）'!D19,"")</f>
        <v/>
      </c>
      <c r="Q19" s="141" t="str">
        <f>IF(P19="","",'申込一覧（女）'!G19)</f>
        <v/>
      </c>
    </row>
    <row r="20" spans="1:17">
      <c r="A20" s="145">
        <f t="shared" si="0"/>
        <v>0</v>
      </c>
      <c r="B20" s="145" t="str">
        <f t="shared" si="1"/>
        <v/>
      </c>
      <c r="C20" s="141" t="str">
        <f>IF('申込一覧（男）'!N20="○",'申込一覧（男）'!B20,"")</f>
        <v/>
      </c>
      <c r="D20" s="141" t="str">
        <f>IF('申込一覧（男）'!N20="○",'申込一覧（男）'!D20,"")</f>
        <v/>
      </c>
      <c r="E20" s="141" t="str">
        <f>IF(D20="","",'申込一覧（男）'!G20)</f>
        <v/>
      </c>
      <c r="G20" s="145">
        <f t="shared" si="2"/>
        <v>0</v>
      </c>
      <c r="H20" s="145" t="str">
        <f t="shared" si="3"/>
        <v/>
      </c>
      <c r="I20" s="145" t="str">
        <f>IF('申込一覧（男）'!O20="○",'申込一覧（男）'!B20,"")</f>
        <v/>
      </c>
      <c r="J20" s="141" t="str">
        <f>IF('申込一覧（男）'!O20="○",'申込一覧（男）'!D20,"")</f>
        <v/>
      </c>
      <c r="K20" s="141" t="str">
        <f>IF(J20="","",'申込一覧（男）'!G20)</f>
        <v/>
      </c>
      <c r="M20" s="145">
        <f t="shared" si="4"/>
        <v>0</v>
      </c>
      <c r="N20" s="145" t="str">
        <f t="shared" si="5"/>
        <v/>
      </c>
      <c r="O20" s="141" t="str">
        <f>IF('申込一覧（女）'!N20="☆",'申込一覧（女）'!B20,"")</f>
        <v/>
      </c>
      <c r="P20" s="141" t="str">
        <f>IF('申込一覧（女）'!N20="☆",'申込一覧（女）'!D20,"")</f>
        <v/>
      </c>
      <c r="Q20" s="141" t="str">
        <f>IF(P20="","",'申込一覧（女）'!G20)</f>
        <v/>
      </c>
    </row>
    <row r="21" spans="1:17">
      <c r="A21" s="145">
        <f t="shared" si="0"/>
        <v>0</v>
      </c>
      <c r="B21" s="145" t="str">
        <f t="shared" si="1"/>
        <v/>
      </c>
      <c r="C21" s="141" t="str">
        <f>IF('申込一覧（男）'!N21="○",'申込一覧（男）'!B21,"")</f>
        <v/>
      </c>
      <c r="D21" s="141" t="str">
        <f>IF('申込一覧（男）'!N21="○",'申込一覧（男）'!D21,"")</f>
        <v/>
      </c>
      <c r="E21" s="141" t="str">
        <f>IF(D21="","",'申込一覧（男）'!G21)</f>
        <v/>
      </c>
      <c r="G21" s="145">
        <f t="shared" si="2"/>
        <v>0</v>
      </c>
      <c r="H21" s="145" t="str">
        <f t="shared" si="3"/>
        <v/>
      </c>
      <c r="I21" s="145" t="str">
        <f>IF('申込一覧（男）'!O21="○",'申込一覧（男）'!B21,"")</f>
        <v/>
      </c>
      <c r="J21" s="141" t="str">
        <f>IF('申込一覧（男）'!O21="○",'申込一覧（男）'!D21,"")</f>
        <v/>
      </c>
      <c r="K21" s="141" t="str">
        <f>IF(J21="","",'申込一覧（男）'!G21)</f>
        <v/>
      </c>
      <c r="M21" s="145">
        <f t="shared" si="4"/>
        <v>0</v>
      </c>
      <c r="N21" s="145" t="str">
        <f t="shared" si="5"/>
        <v/>
      </c>
      <c r="O21" s="141" t="str">
        <f>IF('申込一覧（女）'!N21="☆",'申込一覧（女）'!B21,"")</f>
        <v/>
      </c>
      <c r="P21" s="141" t="str">
        <f>IF('申込一覧（女）'!N21="☆",'申込一覧（女）'!D21,"")</f>
        <v/>
      </c>
      <c r="Q21" s="141" t="str">
        <f>IF(P21="","",'申込一覧（女）'!G21)</f>
        <v/>
      </c>
    </row>
    <row r="22" spans="1:17">
      <c r="A22" s="145">
        <f t="shared" si="0"/>
        <v>0</v>
      </c>
      <c r="B22" s="145" t="str">
        <f t="shared" si="1"/>
        <v/>
      </c>
      <c r="C22" s="141" t="str">
        <f>IF('申込一覧（男）'!N22="○",'申込一覧（男）'!B22,"")</f>
        <v/>
      </c>
      <c r="D22" s="141" t="str">
        <f>IF('申込一覧（男）'!N22="○",'申込一覧（男）'!D22,"")</f>
        <v/>
      </c>
      <c r="E22" s="141" t="str">
        <f>IF(D22="","",'申込一覧（男）'!G22)</f>
        <v/>
      </c>
      <c r="G22" s="145">
        <f t="shared" si="2"/>
        <v>0</v>
      </c>
      <c r="H22" s="145" t="str">
        <f t="shared" si="3"/>
        <v/>
      </c>
      <c r="I22" s="145" t="str">
        <f>IF('申込一覧（男）'!O22="○",'申込一覧（男）'!B22,"")</f>
        <v/>
      </c>
      <c r="J22" s="141" t="str">
        <f>IF('申込一覧（男）'!O22="○",'申込一覧（男）'!D22,"")</f>
        <v/>
      </c>
      <c r="K22" s="141" t="str">
        <f>IF(J22="","",'申込一覧（男）'!G22)</f>
        <v/>
      </c>
      <c r="M22" s="145">
        <f t="shared" si="4"/>
        <v>0</v>
      </c>
      <c r="N22" s="145" t="str">
        <f t="shared" si="5"/>
        <v/>
      </c>
      <c r="O22" s="141" t="str">
        <f>IF('申込一覧（女）'!N22="☆",'申込一覧（女）'!B22,"")</f>
        <v/>
      </c>
      <c r="P22" s="141" t="str">
        <f>IF('申込一覧（女）'!N22="☆",'申込一覧（女）'!D22,"")</f>
        <v/>
      </c>
      <c r="Q22" s="141" t="str">
        <f>IF(P22="","",'申込一覧（女）'!G22)</f>
        <v/>
      </c>
    </row>
    <row r="23" spans="1:17">
      <c r="A23" s="145">
        <f t="shared" si="0"/>
        <v>0</v>
      </c>
      <c r="B23" s="145" t="str">
        <f t="shared" si="1"/>
        <v/>
      </c>
      <c r="C23" s="141" t="str">
        <f>IF('申込一覧（男）'!N23="○",'申込一覧（男）'!B23,"")</f>
        <v/>
      </c>
      <c r="D23" s="141" t="str">
        <f>IF('申込一覧（男）'!N23="○",'申込一覧（男）'!D23,"")</f>
        <v/>
      </c>
      <c r="E23" s="141" t="str">
        <f>IF(D23="","",'申込一覧（男）'!G23)</f>
        <v/>
      </c>
      <c r="G23" s="145">
        <f t="shared" si="2"/>
        <v>0</v>
      </c>
      <c r="H23" s="145" t="str">
        <f t="shared" si="3"/>
        <v/>
      </c>
      <c r="I23" s="145" t="str">
        <f>IF('申込一覧（男）'!O23="○",'申込一覧（男）'!B23,"")</f>
        <v/>
      </c>
      <c r="J23" s="141" t="str">
        <f>IF('申込一覧（男）'!O23="○",'申込一覧（男）'!D23,"")</f>
        <v/>
      </c>
      <c r="K23" s="141" t="str">
        <f>IF(J23="","",'申込一覧（男）'!G23)</f>
        <v/>
      </c>
      <c r="M23" s="145">
        <f t="shared" si="4"/>
        <v>0</v>
      </c>
      <c r="N23" s="145" t="str">
        <f t="shared" si="5"/>
        <v/>
      </c>
      <c r="O23" s="141" t="str">
        <f>IF('申込一覧（女）'!N23="☆",'申込一覧（女）'!B23,"")</f>
        <v/>
      </c>
      <c r="P23" s="141" t="str">
        <f>IF('申込一覧（女）'!N23="☆",'申込一覧（女）'!D23,"")</f>
        <v/>
      </c>
      <c r="Q23" s="141" t="str">
        <f>IF(P23="","",'申込一覧（女）'!G23)</f>
        <v/>
      </c>
    </row>
    <row r="24" spans="1:17">
      <c r="A24" s="145">
        <f t="shared" si="0"/>
        <v>0</v>
      </c>
      <c r="B24" s="145" t="str">
        <f t="shared" si="1"/>
        <v/>
      </c>
      <c r="C24" s="141" t="str">
        <f>IF('申込一覧（男）'!N24="○",'申込一覧（男）'!B24,"")</f>
        <v/>
      </c>
      <c r="D24" s="141" t="str">
        <f>IF('申込一覧（男）'!N24="○",'申込一覧（男）'!D24,"")</f>
        <v/>
      </c>
      <c r="E24" s="141" t="str">
        <f>IF(D24="","",'申込一覧（男）'!G24)</f>
        <v/>
      </c>
      <c r="G24" s="145">
        <f t="shared" si="2"/>
        <v>0</v>
      </c>
      <c r="H24" s="145" t="str">
        <f t="shared" si="3"/>
        <v/>
      </c>
      <c r="I24" s="145" t="str">
        <f>IF('申込一覧（男）'!O24="○",'申込一覧（男）'!B24,"")</f>
        <v/>
      </c>
      <c r="J24" s="141" t="str">
        <f>IF('申込一覧（男）'!O24="○",'申込一覧（男）'!D24,"")</f>
        <v/>
      </c>
      <c r="K24" s="141" t="str">
        <f>IF(J24="","",'申込一覧（男）'!G24)</f>
        <v/>
      </c>
      <c r="M24" s="145">
        <f t="shared" si="4"/>
        <v>0</v>
      </c>
      <c r="N24" s="145" t="str">
        <f t="shared" si="5"/>
        <v/>
      </c>
      <c r="O24" s="141" t="str">
        <f>IF('申込一覧（女）'!N24="☆",'申込一覧（女）'!B24,"")</f>
        <v/>
      </c>
      <c r="P24" s="141" t="str">
        <f>IF('申込一覧（女）'!N24="☆",'申込一覧（女）'!D24,"")</f>
        <v/>
      </c>
      <c r="Q24" s="141" t="str">
        <f>IF(P24="","",'申込一覧（女）'!G24)</f>
        <v/>
      </c>
    </row>
    <row r="25" spans="1:17">
      <c r="A25" s="145">
        <f t="shared" si="0"/>
        <v>0</v>
      </c>
      <c r="B25" s="145" t="str">
        <f t="shared" si="1"/>
        <v/>
      </c>
      <c r="C25" s="141" t="str">
        <f>IF('申込一覧（男）'!N25="○",'申込一覧（男）'!B25,"")</f>
        <v/>
      </c>
      <c r="D25" s="141" t="str">
        <f>IF('申込一覧（男）'!N25="○",'申込一覧（男）'!D25,"")</f>
        <v/>
      </c>
      <c r="E25" s="141" t="str">
        <f>IF(D25="","",'申込一覧（男）'!G25)</f>
        <v/>
      </c>
      <c r="G25" s="145">
        <f t="shared" si="2"/>
        <v>0</v>
      </c>
      <c r="H25" s="145" t="str">
        <f t="shared" si="3"/>
        <v/>
      </c>
      <c r="I25" s="145" t="str">
        <f>IF('申込一覧（男）'!O25="○",'申込一覧（男）'!B25,"")</f>
        <v/>
      </c>
      <c r="J25" s="141" t="str">
        <f>IF('申込一覧（男）'!O25="○",'申込一覧（男）'!D25,"")</f>
        <v/>
      </c>
      <c r="K25" s="141" t="str">
        <f>IF(J25="","",'申込一覧（男）'!G25)</f>
        <v/>
      </c>
      <c r="M25" s="145">
        <f t="shared" si="4"/>
        <v>0</v>
      </c>
      <c r="N25" s="145" t="str">
        <f t="shared" si="5"/>
        <v/>
      </c>
      <c r="O25" s="141" t="str">
        <f>IF('申込一覧（女）'!N25="☆",'申込一覧（女）'!B25,"")</f>
        <v/>
      </c>
      <c r="P25" s="141" t="str">
        <f>IF('申込一覧（女）'!N25="☆",'申込一覧（女）'!D25,"")</f>
        <v/>
      </c>
      <c r="Q25" s="141" t="str">
        <f>IF(P25="","",'申込一覧（女）'!G25)</f>
        <v/>
      </c>
    </row>
    <row r="26" spans="1:17">
      <c r="A26" s="145">
        <f t="shared" si="0"/>
        <v>0</v>
      </c>
      <c r="B26" s="145" t="str">
        <f t="shared" si="1"/>
        <v/>
      </c>
      <c r="C26" s="141" t="str">
        <f>IF('申込一覧（男）'!N26="○",'申込一覧（男）'!B26,"")</f>
        <v/>
      </c>
      <c r="D26" s="141" t="str">
        <f>IF('申込一覧（男）'!N26="○",'申込一覧（男）'!D26,"")</f>
        <v/>
      </c>
      <c r="E26" s="141" t="str">
        <f>IF(D26="","",'申込一覧（男）'!G26)</f>
        <v/>
      </c>
      <c r="G26" s="145">
        <f t="shared" si="2"/>
        <v>0</v>
      </c>
      <c r="H26" s="145" t="str">
        <f t="shared" si="3"/>
        <v/>
      </c>
      <c r="I26" s="145" t="str">
        <f>IF('申込一覧（男）'!O26="○",'申込一覧（男）'!B26,"")</f>
        <v/>
      </c>
      <c r="J26" s="141" t="str">
        <f>IF('申込一覧（男）'!O26="○",'申込一覧（男）'!D26,"")</f>
        <v/>
      </c>
      <c r="K26" s="141" t="str">
        <f>IF(J26="","",'申込一覧（男）'!G26)</f>
        <v/>
      </c>
      <c r="M26" s="145">
        <f t="shared" si="4"/>
        <v>0</v>
      </c>
      <c r="N26" s="145" t="str">
        <f t="shared" si="5"/>
        <v/>
      </c>
      <c r="O26" s="141" t="str">
        <f>IF('申込一覧（女）'!N26="☆",'申込一覧（女）'!B26,"")</f>
        <v/>
      </c>
      <c r="P26" s="141" t="str">
        <f>IF('申込一覧（女）'!N26="☆",'申込一覧（女）'!D26,"")</f>
        <v/>
      </c>
      <c r="Q26" s="141" t="str">
        <f>IF(P26="","",'申込一覧（女）'!G26)</f>
        <v/>
      </c>
    </row>
    <row r="27" spans="1:17">
      <c r="A27" s="145">
        <f t="shared" si="0"/>
        <v>0</v>
      </c>
      <c r="B27" s="145" t="str">
        <f t="shared" si="1"/>
        <v/>
      </c>
      <c r="C27" s="141" t="str">
        <f>IF('申込一覧（男）'!N27="○",'申込一覧（男）'!B27,"")</f>
        <v/>
      </c>
      <c r="D27" s="141" t="str">
        <f>IF('申込一覧（男）'!N27="○",'申込一覧（男）'!D27,"")</f>
        <v/>
      </c>
      <c r="E27" s="141" t="str">
        <f>IF(D27="","",'申込一覧（男）'!G27)</f>
        <v/>
      </c>
      <c r="G27" s="145">
        <f t="shared" si="2"/>
        <v>0</v>
      </c>
      <c r="H27" s="145" t="str">
        <f t="shared" si="3"/>
        <v/>
      </c>
      <c r="I27" s="145" t="str">
        <f>IF('申込一覧（男）'!O27="○",'申込一覧（男）'!B27,"")</f>
        <v/>
      </c>
      <c r="J27" s="141" t="str">
        <f>IF('申込一覧（男）'!O27="○",'申込一覧（男）'!D27,"")</f>
        <v/>
      </c>
      <c r="K27" s="141" t="str">
        <f>IF(J27="","",'申込一覧（男）'!G27)</f>
        <v/>
      </c>
      <c r="M27" s="145">
        <f t="shared" si="4"/>
        <v>0</v>
      </c>
      <c r="N27" s="145" t="str">
        <f t="shared" si="5"/>
        <v/>
      </c>
      <c r="O27" s="141" t="str">
        <f>IF('申込一覧（女）'!N27="☆",'申込一覧（女）'!B27,"")</f>
        <v/>
      </c>
      <c r="P27" s="141" t="str">
        <f>IF('申込一覧（女）'!N27="☆",'申込一覧（女）'!D27,"")</f>
        <v/>
      </c>
      <c r="Q27" s="141" t="str">
        <f>IF(P27="","",'申込一覧（女）'!G27)</f>
        <v/>
      </c>
    </row>
    <row r="28" spans="1:17">
      <c r="A28" s="145">
        <f t="shared" si="0"/>
        <v>0</v>
      </c>
      <c r="B28" s="145" t="str">
        <f t="shared" si="1"/>
        <v/>
      </c>
      <c r="C28" s="141" t="str">
        <f>IF('申込一覧（男）'!N28="○",'申込一覧（男）'!B28,"")</f>
        <v/>
      </c>
      <c r="D28" s="141" t="str">
        <f>IF('申込一覧（男）'!N28="○",'申込一覧（男）'!D28,"")</f>
        <v/>
      </c>
      <c r="E28" s="141" t="str">
        <f>IF(D28="","",'申込一覧（男）'!G28)</f>
        <v/>
      </c>
      <c r="G28" s="145">
        <f t="shared" si="2"/>
        <v>0</v>
      </c>
      <c r="H28" s="145" t="str">
        <f t="shared" si="3"/>
        <v/>
      </c>
      <c r="I28" s="145" t="str">
        <f>IF('申込一覧（男）'!O28="○",'申込一覧（男）'!B28,"")</f>
        <v/>
      </c>
      <c r="J28" s="141" t="str">
        <f>IF('申込一覧（男）'!O28="○",'申込一覧（男）'!D28,"")</f>
        <v/>
      </c>
      <c r="K28" s="141" t="str">
        <f>IF(J28="","",'申込一覧（男）'!G28)</f>
        <v/>
      </c>
      <c r="M28" s="145">
        <f t="shared" si="4"/>
        <v>0</v>
      </c>
      <c r="N28" s="145" t="str">
        <f t="shared" si="5"/>
        <v/>
      </c>
      <c r="O28" s="141" t="str">
        <f>IF('申込一覧（女）'!N28="☆",'申込一覧（女）'!B28,"")</f>
        <v/>
      </c>
      <c r="P28" s="141" t="str">
        <f>IF('申込一覧（女）'!N28="☆",'申込一覧（女）'!D28,"")</f>
        <v/>
      </c>
      <c r="Q28" s="141" t="str">
        <f>IF(P28="","",'申込一覧（女）'!G28)</f>
        <v/>
      </c>
    </row>
    <row r="29" spans="1:17">
      <c r="A29" s="145">
        <f t="shared" si="0"/>
        <v>0</v>
      </c>
      <c r="B29" s="145" t="str">
        <f t="shared" si="1"/>
        <v/>
      </c>
      <c r="C29" s="141" t="str">
        <f>IF('申込一覧（男）'!N29="○",'申込一覧（男）'!B29,"")</f>
        <v/>
      </c>
      <c r="D29" s="141" t="str">
        <f>IF('申込一覧（男）'!N29="○",'申込一覧（男）'!D29,"")</f>
        <v/>
      </c>
      <c r="E29" s="141" t="str">
        <f>IF(D29="","",'申込一覧（男）'!G29)</f>
        <v/>
      </c>
      <c r="G29" s="145">
        <f t="shared" si="2"/>
        <v>0</v>
      </c>
      <c r="H29" s="145" t="str">
        <f t="shared" si="3"/>
        <v/>
      </c>
      <c r="I29" s="145" t="str">
        <f>IF('申込一覧（男）'!O29="○",'申込一覧（男）'!B29,"")</f>
        <v/>
      </c>
      <c r="J29" s="141" t="str">
        <f>IF('申込一覧（男）'!O29="○",'申込一覧（男）'!D29,"")</f>
        <v/>
      </c>
      <c r="K29" s="141" t="str">
        <f>IF(J29="","",'申込一覧（男）'!G29)</f>
        <v/>
      </c>
      <c r="M29" s="145">
        <f t="shared" si="4"/>
        <v>0</v>
      </c>
      <c r="N29" s="145" t="str">
        <f t="shared" si="5"/>
        <v/>
      </c>
      <c r="O29" s="141" t="str">
        <f>IF('申込一覧（女）'!N29="☆",'申込一覧（女）'!B29,"")</f>
        <v/>
      </c>
      <c r="P29" s="141" t="str">
        <f>IF('申込一覧（女）'!N29="☆",'申込一覧（女）'!D29,"")</f>
        <v/>
      </c>
      <c r="Q29" s="141" t="str">
        <f>IF(P29="","",'申込一覧（女）'!G29)</f>
        <v/>
      </c>
    </row>
    <row r="30" spans="1:17">
      <c r="A30" s="145">
        <f t="shared" si="0"/>
        <v>0</v>
      </c>
      <c r="B30" s="145" t="str">
        <f t="shared" si="1"/>
        <v/>
      </c>
      <c r="C30" s="141" t="str">
        <f>IF('申込一覧（男）'!N30="○",'申込一覧（男）'!B30,"")</f>
        <v/>
      </c>
      <c r="D30" s="141" t="str">
        <f>IF('申込一覧（男）'!N30="○",'申込一覧（男）'!D30,"")</f>
        <v/>
      </c>
      <c r="E30" s="141" t="str">
        <f>IF(D30="","",'申込一覧（男）'!G30)</f>
        <v/>
      </c>
      <c r="G30" s="145">
        <f t="shared" si="2"/>
        <v>0</v>
      </c>
      <c r="H30" s="145" t="str">
        <f t="shared" si="3"/>
        <v/>
      </c>
      <c r="I30" s="145" t="str">
        <f>IF('申込一覧（男）'!O30="○",'申込一覧（男）'!B30,"")</f>
        <v/>
      </c>
      <c r="J30" s="141" t="str">
        <f>IF('申込一覧（男）'!O30="○",'申込一覧（男）'!D30,"")</f>
        <v/>
      </c>
      <c r="K30" s="141" t="str">
        <f>IF(J30="","",'申込一覧（男）'!G30)</f>
        <v/>
      </c>
      <c r="M30" s="145">
        <f t="shared" si="4"/>
        <v>0</v>
      </c>
      <c r="N30" s="145" t="str">
        <f t="shared" si="5"/>
        <v/>
      </c>
      <c r="O30" s="141" t="str">
        <f>IF('申込一覧（女）'!N30="☆",'申込一覧（女）'!B30,"")</f>
        <v/>
      </c>
      <c r="P30" s="141" t="str">
        <f>IF('申込一覧（女）'!N30="☆",'申込一覧（女）'!D30,"")</f>
        <v/>
      </c>
      <c r="Q30" s="141" t="str">
        <f>IF(P30="","",'申込一覧（女）'!G30)</f>
        <v/>
      </c>
    </row>
    <row r="31" spans="1:17">
      <c r="A31" s="145">
        <f t="shared" si="0"/>
        <v>0</v>
      </c>
      <c r="B31" s="145" t="str">
        <f t="shared" si="1"/>
        <v/>
      </c>
      <c r="C31" s="141" t="str">
        <f>IF('申込一覧（男）'!N31="○",'申込一覧（男）'!B31,"")</f>
        <v/>
      </c>
      <c r="D31" s="141" t="str">
        <f>IF('申込一覧（男）'!N31="○",'申込一覧（男）'!D31,"")</f>
        <v/>
      </c>
      <c r="E31" s="141" t="str">
        <f>IF(D31="","",'申込一覧（男）'!G31)</f>
        <v/>
      </c>
      <c r="G31" s="145">
        <f t="shared" si="2"/>
        <v>0</v>
      </c>
      <c r="H31" s="145" t="str">
        <f t="shared" si="3"/>
        <v/>
      </c>
      <c r="I31" s="145" t="str">
        <f>IF('申込一覧（男）'!O31="○",'申込一覧（男）'!B31,"")</f>
        <v/>
      </c>
      <c r="J31" s="141" t="str">
        <f>IF('申込一覧（男）'!O31="○",'申込一覧（男）'!D31,"")</f>
        <v/>
      </c>
      <c r="K31" s="141" t="str">
        <f>IF(J31="","",'申込一覧（男）'!G31)</f>
        <v/>
      </c>
      <c r="M31" s="145">
        <f t="shared" si="4"/>
        <v>0</v>
      </c>
      <c r="N31" s="145" t="str">
        <f t="shared" si="5"/>
        <v/>
      </c>
      <c r="O31" s="141" t="str">
        <f>IF('申込一覧（女）'!N31="☆",'申込一覧（女）'!B31,"")</f>
        <v/>
      </c>
      <c r="P31" s="141" t="str">
        <f>IF('申込一覧（女）'!N31="☆",'申込一覧（女）'!D31,"")</f>
        <v/>
      </c>
      <c r="Q31" s="141" t="str">
        <f>IF(P31="","",'申込一覧（女）'!G31)</f>
        <v/>
      </c>
    </row>
    <row r="32" spans="1:17">
      <c r="A32" s="145">
        <f t="shared" si="0"/>
        <v>0</v>
      </c>
      <c r="B32" s="145" t="str">
        <f t="shared" si="1"/>
        <v/>
      </c>
      <c r="C32" s="141" t="str">
        <f>IF('申込一覧（男）'!N32="○",'申込一覧（男）'!B32,"")</f>
        <v/>
      </c>
      <c r="D32" s="141" t="str">
        <f>IF('申込一覧（男）'!N32="○",'申込一覧（男）'!D32,"")</f>
        <v/>
      </c>
      <c r="E32" s="141" t="str">
        <f>IF(D32="","",'申込一覧（男）'!G32)</f>
        <v/>
      </c>
      <c r="G32" s="145">
        <f t="shared" si="2"/>
        <v>0</v>
      </c>
      <c r="H32" s="145" t="str">
        <f t="shared" si="3"/>
        <v/>
      </c>
      <c r="I32" s="145" t="str">
        <f>IF('申込一覧（男）'!O32="○",'申込一覧（男）'!B32,"")</f>
        <v/>
      </c>
      <c r="J32" s="141" t="str">
        <f>IF('申込一覧（男）'!O32="○",'申込一覧（男）'!D32,"")</f>
        <v/>
      </c>
      <c r="K32" s="141" t="str">
        <f>IF(J32="","",'申込一覧（男）'!G32)</f>
        <v/>
      </c>
      <c r="M32" s="145">
        <f t="shared" si="4"/>
        <v>0</v>
      </c>
      <c r="N32" s="145" t="str">
        <f t="shared" si="5"/>
        <v/>
      </c>
      <c r="O32" s="141" t="str">
        <f>IF('申込一覧（女）'!N32="☆",'申込一覧（女）'!B32,"")</f>
        <v/>
      </c>
      <c r="P32" s="141" t="str">
        <f>IF('申込一覧（女）'!N32="☆",'申込一覧（女）'!D32,"")</f>
        <v/>
      </c>
      <c r="Q32" s="141" t="str">
        <f>IF(P32="","",'申込一覧（女）'!G32)</f>
        <v/>
      </c>
    </row>
    <row r="33" spans="1:17">
      <c r="A33" s="145">
        <f t="shared" si="0"/>
        <v>0</v>
      </c>
      <c r="B33" s="145" t="str">
        <f t="shared" si="1"/>
        <v/>
      </c>
      <c r="C33" s="141" t="str">
        <f>IF('申込一覧（男）'!N33="○",'申込一覧（男）'!B33,"")</f>
        <v/>
      </c>
      <c r="D33" s="141" t="str">
        <f>IF('申込一覧（男）'!N33="○",'申込一覧（男）'!D33,"")</f>
        <v/>
      </c>
      <c r="E33" s="141" t="str">
        <f>IF(D33="","",'申込一覧（男）'!G33)</f>
        <v/>
      </c>
      <c r="G33" s="145">
        <f t="shared" si="2"/>
        <v>0</v>
      </c>
      <c r="H33" s="145" t="str">
        <f t="shared" si="3"/>
        <v/>
      </c>
      <c r="I33" s="145" t="str">
        <f>IF('申込一覧（男）'!O33="○",'申込一覧（男）'!B33,"")</f>
        <v/>
      </c>
      <c r="J33" s="141" t="str">
        <f>IF('申込一覧（男）'!O33="○",'申込一覧（男）'!D33,"")</f>
        <v/>
      </c>
      <c r="K33" s="141" t="str">
        <f>IF(J33="","",'申込一覧（男）'!G33)</f>
        <v/>
      </c>
      <c r="M33" s="145">
        <f t="shared" si="4"/>
        <v>0</v>
      </c>
      <c r="N33" s="145" t="str">
        <f t="shared" si="5"/>
        <v/>
      </c>
      <c r="O33" s="141" t="str">
        <f>IF('申込一覧（女）'!N33="☆",'申込一覧（女）'!B33,"")</f>
        <v/>
      </c>
      <c r="P33" s="141" t="str">
        <f>IF('申込一覧（女）'!N33="☆",'申込一覧（女）'!D33,"")</f>
        <v/>
      </c>
      <c r="Q33" s="141" t="str">
        <f>IF(P33="","",'申込一覧（女）'!G33)</f>
        <v/>
      </c>
    </row>
    <row r="34" spans="1:17">
      <c r="A34" s="145">
        <f t="shared" si="0"/>
        <v>0</v>
      </c>
      <c r="B34" s="145" t="str">
        <f t="shared" si="1"/>
        <v/>
      </c>
      <c r="C34" s="141" t="str">
        <f>IF('申込一覧（男）'!N34="○",'申込一覧（男）'!B34,"")</f>
        <v/>
      </c>
      <c r="D34" s="141" t="str">
        <f>IF('申込一覧（男）'!N34="○",'申込一覧（男）'!D34,"")</f>
        <v/>
      </c>
      <c r="E34" s="141" t="str">
        <f>IF(D34="","",'申込一覧（男）'!G34)</f>
        <v/>
      </c>
      <c r="G34" s="145">
        <f t="shared" si="2"/>
        <v>0</v>
      </c>
      <c r="H34" s="145" t="str">
        <f t="shared" si="3"/>
        <v/>
      </c>
      <c r="I34" s="145" t="str">
        <f>IF('申込一覧（男）'!O34="○",'申込一覧（男）'!B34,"")</f>
        <v/>
      </c>
      <c r="J34" s="141" t="str">
        <f>IF('申込一覧（男）'!O34="○",'申込一覧（男）'!D34,"")</f>
        <v/>
      </c>
      <c r="K34" s="141" t="str">
        <f>IF(J34="","",'申込一覧（男）'!G34)</f>
        <v/>
      </c>
      <c r="M34" s="145">
        <f t="shared" si="4"/>
        <v>0</v>
      </c>
      <c r="N34" s="145" t="str">
        <f t="shared" si="5"/>
        <v/>
      </c>
      <c r="O34" s="141" t="str">
        <f>IF('申込一覧（女）'!N34="☆",'申込一覧（女）'!B34,"")</f>
        <v/>
      </c>
      <c r="P34" s="141" t="str">
        <f>IF('申込一覧（女）'!N34="☆",'申込一覧（女）'!D34,"")</f>
        <v/>
      </c>
      <c r="Q34" s="141" t="str">
        <f>IF(P34="","",'申込一覧（女）'!G34)</f>
        <v/>
      </c>
    </row>
    <row r="35" spans="1:17">
      <c r="A35" s="145">
        <f t="shared" si="0"/>
        <v>0</v>
      </c>
      <c r="B35" s="145" t="str">
        <f t="shared" si="1"/>
        <v/>
      </c>
      <c r="C35" s="141" t="str">
        <f>IF('申込一覧（男）'!N35="○",'申込一覧（男）'!B35,"")</f>
        <v/>
      </c>
      <c r="D35" s="141" t="str">
        <f>IF('申込一覧（男）'!N35="○",'申込一覧（男）'!D35,"")</f>
        <v/>
      </c>
      <c r="E35" s="141" t="str">
        <f>IF(D35="","",'申込一覧（男）'!G35)</f>
        <v/>
      </c>
      <c r="G35" s="145">
        <f t="shared" si="2"/>
        <v>0</v>
      </c>
      <c r="H35" s="145" t="str">
        <f t="shared" si="3"/>
        <v/>
      </c>
      <c r="I35" s="145" t="str">
        <f>IF('申込一覧（男）'!O35="○",'申込一覧（男）'!B35,"")</f>
        <v/>
      </c>
      <c r="J35" s="141" t="str">
        <f>IF('申込一覧（男）'!O35="○",'申込一覧（男）'!D35,"")</f>
        <v/>
      </c>
      <c r="K35" s="141" t="str">
        <f>IF(J35="","",'申込一覧（男）'!G35)</f>
        <v/>
      </c>
      <c r="M35" s="145">
        <f t="shared" si="4"/>
        <v>0</v>
      </c>
      <c r="N35" s="145" t="str">
        <f t="shared" si="5"/>
        <v/>
      </c>
      <c r="O35" s="141" t="str">
        <f>IF('申込一覧（女）'!N35="☆",'申込一覧（女）'!B35,"")</f>
        <v/>
      </c>
      <c r="P35" s="141" t="str">
        <f>IF('申込一覧（女）'!N35="☆",'申込一覧（女）'!D35,"")</f>
        <v/>
      </c>
      <c r="Q35" s="141" t="str">
        <f>IF(P35="","",'申込一覧（女）'!G35)</f>
        <v/>
      </c>
    </row>
    <row r="36" spans="1:17">
      <c r="A36" s="145">
        <f t="shared" si="0"/>
        <v>0</v>
      </c>
      <c r="B36" s="145" t="str">
        <f t="shared" si="1"/>
        <v/>
      </c>
      <c r="C36" s="141" t="str">
        <f>IF('申込一覧（男）'!N36="○",'申込一覧（男）'!B36,"")</f>
        <v/>
      </c>
      <c r="D36" s="141" t="str">
        <f>IF('申込一覧（男）'!N36="○",'申込一覧（男）'!D36,"")</f>
        <v/>
      </c>
      <c r="E36" s="141" t="str">
        <f>IF(D36="","",'申込一覧（男）'!G36)</f>
        <v/>
      </c>
      <c r="G36" s="145">
        <f t="shared" si="2"/>
        <v>0</v>
      </c>
      <c r="H36" s="145" t="str">
        <f t="shared" si="3"/>
        <v/>
      </c>
      <c r="I36" s="145" t="str">
        <f>IF('申込一覧（男）'!O36="○",'申込一覧（男）'!B36,"")</f>
        <v/>
      </c>
      <c r="J36" s="141" t="str">
        <f>IF('申込一覧（男）'!O36="○",'申込一覧（男）'!D36,"")</f>
        <v/>
      </c>
      <c r="K36" s="141" t="str">
        <f>IF(J36="","",'申込一覧（男）'!G36)</f>
        <v/>
      </c>
      <c r="M36" s="145">
        <f t="shared" si="4"/>
        <v>0</v>
      </c>
      <c r="N36" s="145" t="str">
        <f t="shared" si="5"/>
        <v/>
      </c>
      <c r="O36" s="141" t="str">
        <f>IF('申込一覧（女）'!N36="☆",'申込一覧（女）'!B36,"")</f>
        <v/>
      </c>
      <c r="P36" s="141" t="str">
        <f>IF('申込一覧（女）'!N36="☆",'申込一覧（女）'!D36,"")</f>
        <v/>
      </c>
      <c r="Q36" s="141" t="str">
        <f>IF(P36="","",'申込一覧（女）'!G36)</f>
        <v/>
      </c>
    </row>
    <row r="37" spans="1:17">
      <c r="A37" s="145">
        <f t="shared" si="0"/>
        <v>0</v>
      </c>
      <c r="B37" s="145" t="str">
        <f t="shared" si="1"/>
        <v/>
      </c>
      <c r="C37" s="141" t="str">
        <f>IF('申込一覧（男）'!N37="○",'申込一覧（男）'!B37,"")</f>
        <v/>
      </c>
      <c r="D37" s="141" t="str">
        <f>IF('申込一覧（男）'!N37="○",'申込一覧（男）'!D37,"")</f>
        <v/>
      </c>
      <c r="E37" s="141" t="str">
        <f>IF(D37="","",'申込一覧（男）'!G37)</f>
        <v/>
      </c>
      <c r="G37" s="145">
        <f t="shared" si="2"/>
        <v>0</v>
      </c>
      <c r="H37" s="145" t="str">
        <f t="shared" si="3"/>
        <v/>
      </c>
      <c r="I37" s="145" t="str">
        <f>IF('申込一覧（男）'!O37="○",'申込一覧（男）'!B37,"")</f>
        <v/>
      </c>
      <c r="J37" s="141" t="str">
        <f>IF('申込一覧（男）'!O37="○",'申込一覧（男）'!D37,"")</f>
        <v/>
      </c>
      <c r="K37" s="141" t="str">
        <f>IF(J37="","",'申込一覧（男）'!G37)</f>
        <v/>
      </c>
      <c r="M37" s="145">
        <f t="shared" si="4"/>
        <v>0</v>
      </c>
      <c r="N37" s="145" t="str">
        <f t="shared" si="5"/>
        <v/>
      </c>
      <c r="O37" s="141" t="str">
        <f>IF('申込一覧（女）'!N37="☆",'申込一覧（女）'!B37,"")</f>
        <v/>
      </c>
      <c r="P37" s="141" t="str">
        <f>IF('申込一覧（女）'!N37="☆",'申込一覧（女）'!D37,"")</f>
        <v/>
      </c>
      <c r="Q37" s="141" t="str">
        <f>IF(P37="","",'申込一覧（女）'!G37)</f>
        <v/>
      </c>
    </row>
    <row r="38" spans="1:17">
      <c r="A38" s="145">
        <f t="shared" si="0"/>
        <v>0</v>
      </c>
      <c r="B38" s="145" t="str">
        <f t="shared" si="1"/>
        <v/>
      </c>
      <c r="C38" s="141" t="str">
        <f>IF('申込一覧（男）'!N38="○",'申込一覧（男）'!B38,"")</f>
        <v/>
      </c>
      <c r="D38" s="141" t="str">
        <f>IF('申込一覧（男）'!N38="○",'申込一覧（男）'!D38,"")</f>
        <v/>
      </c>
      <c r="E38" s="141" t="str">
        <f>IF(D38="","",'申込一覧（男）'!G38)</f>
        <v/>
      </c>
      <c r="G38" s="145">
        <f t="shared" si="2"/>
        <v>0</v>
      </c>
      <c r="H38" s="145" t="str">
        <f t="shared" si="3"/>
        <v/>
      </c>
      <c r="I38" s="145" t="str">
        <f>IF('申込一覧（男）'!O38="○",'申込一覧（男）'!B38,"")</f>
        <v/>
      </c>
      <c r="J38" s="141" t="str">
        <f>IF('申込一覧（男）'!O38="○",'申込一覧（男）'!D38,"")</f>
        <v/>
      </c>
      <c r="K38" s="141" t="str">
        <f>IF(J38="","",'申込一覧（男）'!G38)</f>
        <v/>
      </c>
      <c r="M38" s="145">
        <f t="shared" si="4"/>
        <v>0</v>
      </c>
      <c r="N38" s="145" t="str">
        <f t="shared" si="5"/>
        <v/>
      </c>
      <c r="O38" s="141" t="str">
        <f>IF('申込一覧（女）'!N38="☆",'申込一覧（女）'!B38,"")</f>
        <v/>
      </c>
      <c r="P38" s="141" t="str">
        <f>IF('申込一覧（女）'!N38="☆",'申込一覧（女）'!D38,"")</f>
        <v/>
      </c>
      <c r="Q38" s="141" t="str">
        <f>IF(P38="","",'申込一覧（女）'!G38)</f>
        <v/>
      </c>
    </row>
    <row r="39" spans="1:17">
      <c r="A39" s="145">
        <f t="shared" si="0"/>
        <v>0</v>
      </c>
      <c r="B39" s="145" t="str">
        <f t="shared" si="1"/>
        <v/>
      </c>
      <c r="C39" s="141" t="str">
        <f>IF('申込一覧（男）'!N39="○",'申込一覧（男）'!B39,"")</f>
        <v/>
      </c>
      <c r="D39" s="141" t="str">
        <f>IF('申込一覧（男）'!N39="○",'申込一覧（男）'!D39,"")</f>
        <v/>
      </c>
      <c r="E39" s="141" t="str">
        <f>IF(D39="","",'申込一覧（男）'!G39)</f>
        <v/>
      </c>
      <c r="G39" s="145">
        <f t="shared" si="2"/>
        <v>0</v>
      </c>
      <c r="H39" s="145" t="str">
        <f t="shared" si="3"/>
        <v/>
      </c>
      <c r="I39" s="145" t="str">
        <f>IF('申込一覧（男）'!O39="○",'申込一覧（男）'!B39,"")</f>
        <v/>
      </c>
      <c r="J39" s="141" t="str">
        <f>IF('申込一覧（男）'!O39="○",'申込一覧（男）'!D39,"")</f>
        <v/>
      </c>
      <c r="K39" s="141" t="str">
        <f>IF(J39="","",'申込一覧（男）'!G39)</f>
        <v/>
      </c>
      <c r="M39" s="145">
        <f t="shared" si="4"/>
        <v>0</v>
      </c>
      <c r="N39" s="145" t="str">
        <f t="shared" si="5"/>
        <v/>
      </c>
      <c r="O39" s="141" t="str">
        <f>IF('申込一覧（女）'!N39="☆",'申込一覧（女）'!B39,"")</f>
        <v/>
      </c>
      <c r="P39" s="141" t="str">
        <f>IF('申込一覧（女）'!N39="☆",'申込一覧（女）'!D39,"")</f>
        <v/>
      </c>
      <c r="Q39" s="141" t="str">
        <f>IF(P39="","",'申込一覧（女）'!G39)</f>
        <v/>
      </c>
    </row>
    <row r="40" spans="1:17">
      <c r="A40" s="145">
        <f t="shared" si="0"/>
        <v>0</v>
      </c>
      <c r="B40" s="145" t="str">
        <f t="shared" si="1"/>
        <v/>
      </c>
      <c r="C40" s="141" t="str">
        <f>IF('申込一覧（男）'!N40="○",'申込一覧（男）'!B40,"")</f>
        <v/>
      </c>
      <c r="D40" s="141" t="str">
        <f>IF('申込一覧（男）'!N40="○",'申込一覧（男）'!D40,"")</f>
        <v/>
      </c>
      <c r="E40" s="141" t="str">
        <f>IF(D40="","",'申込一覧（男）'!G40)</f>
        <v/>
      </c>
      <c r="G40" s="145">
        <f t="shared" si="2"/>
        <v>0</v>
      </c>
      <c r="H40" s="145" t="str">
        <f t="shared" si="3"/>
        <v/>
      </c>
      <c r="I40" s="145" t="str">
        <f>IF('申込一覧（男）'!O40="○",'申込一覧（男）'!B40,"")</f>
        <v/>
      </c>
      <c r="J40" s="141" t="str">
        <f>IF('申込一覧（男）'!O40="○",'申込一覧（男）'!D40,"")</f>
        <v/>
      </c>
      <c r="K40" s="141" t="str">
        <f>IF(J40="","",'申込一覧（男）'!G40)</f>
        <v/>
      </c>
      <c r="M40" s="145">
        <f t="shared" si="4"/>
        <v>0</v>
      </c>
      <c r="N40" s="145" t="str">
        <f t="shared" si="5"/>
        <v/>
      </c>
      <c r="O40" s="141" t="str">
        <f>IF('申込一覧（女）'!N40="☆",'申込一覧（女）'!B40,"")</f>
        <v/>
      </c>
      <c r="P40" s="141" t="str">
        <f>IF('申込一覧（女）'!N40="☆",'申込一覧（女）'!D40,"")</f>
        <v/>
      </c>
      <c r="Q40" s="141" t="str">
        <f>IF(P40="","",'申込一覧（女）'!G40)</f>
        <v/>
      </c>
    </row>
    <row r="41" spans="1:17">
      <c r="A41" s="145">
        <f t="shared" si="0"/>
        <v>0</v>
      </c>
      <c r="B41" s="145" t="str">
        <f t="shared" si="1"/>
        <v/>
      </c>
      <c r="C41" s="141" t="str">
        <f>IF('申込一覧（男）'!N41="○",'申込一覧（男）'!B41,"")</f>
        <v/>
      </c>
      <c r="D41" s="141" t="str">
        <f>IF('申込一覧（男）'!N41="○",'申込一覧（男）'!D41,"")</f>
        <v/>
      </c>
      <c r="E41" s="141" t="str">
        <f>IF(D41="","",'申込一覧（男）'!G41)</f>
        <v/>
      </c>
      <c r="G41" s="145">
        <f t="shared" si="2"/>
        <v>0</v>
      </c>
      <c r="H41" s="145" t="str">
        <f t="shared" si="3"/>
        <v/>
      </c>
      <c r="I41" s="145" t="str">
        <f>IF('申込一覧（男）'!O41="○",'申込一覧（男）'!B41,"")</f>
        <v/>
      </c>
      <c r="J41" s="141" t="str">
        <f>IF('申込一覧（男）'!O41="○",'申込一覧（男）'!D41,"")</f>
        <v/>
      </c>
      <c r="K41" s="141" t="str">
        <f>IF(J41="","",'申込一覧（男）'!G41)</f>
        <v/>
      </c>
      <c r="M41" s="145">
        <f t="shared" si="4"/>
        <v>0</v>
      </c>
      <c r="N41" s="145" t="str">
        <f t="shared" si="5"/>
        <v/>
      </c>
      <c r="O41" s="141" t="str">
        <f>IF('申込一覧（女）'!N41="☆",'申込一覧（女）'!B41,"")</f>
        <v/>
      </c>
      <c r="P41" s="141" t="str">
        <f>IF('申込一覧（女）'!N41="☆",'申込一覧（女）'!D41,"")</f>
        <v/>
      </c>
      <c r="Q41" s="141" t="str">
        <f>IF(P41="","",'申込一覧（女）'!G41)</f>
        <v/>
      </c>
    </row>
    <row r="42" spans="1:17">
      <c r="A42" s="145">
        <f t="shared" si="0"/>
        <v>0</v>
      </c>
      <c r="B42" s="145" t="str">
        <f t="shared" si="1"/>
        <v/>
      </c>
      <c r="C42" s="141" t="str">
        <f>IF('申込一覧（男）'!N42="○",'申込一覧（男）'!B42,"")</f>
        <v/>
      </c>
      <c r="D42" s="141" t="str">
        <f>IF('申込一覧（男）'!N42="○",'申込一覧（男）'!D42,"")</f>
        <v/>
      </c>
      <c r="E42" s="141" t="str">
        <f>IF(D42="","",'申込一覧（男）'!G42)</f>
        <v/>
      </c>
      <c r="G42" s="145">
        <f t="shared" si="2"/>
        <v>0</v>
      </c>
      <c r="H42" s="145" t="str">
        <f t="shared" si="3"/>
        <v/>
      </c>
      <c r="I42" s="145" t="str">
        <f>IF('申込一覧（男）'!O42="○",'申込一覧（男）'!B42,"")</f>
        <v/>
      </c>
      <c r="J42" s="141" t="str">
        <f>IF('申込一覧（男）'!O42="○",'申込一覧（男）'!D42,"")</f>
        <v/>
      </c>
      <c r="K42" s="141" t="str">
        <f>IF(J42="","",'申込一覧（男）'!G42)</f>
        <v/>
      </c>
      <c r="M42" s="145">
        <f t="shared" si="4"/>
        <v>0</v>
      </c>
      <c r="N42" s="145" t="str">
        <f t="shared" si="5"/>
        <v/>
      </c>
      <c r="O42" s="141" t="str">
        <f>IF('申込一覧（女）'!N42="☆",'申込一覧（女）'!B42,"")</f>
        <v/>
      </c>
      <c r="P42" s="141" t="str">
        <f>IF('申込一覧（女）'!N42="☆",'申込一覧（女）'!D42,"")</f>
        <v/>
      </c>
      <c r="Q42" s="141" t="str">
        <f>IF(P42="","",'申込一覧（女）'!G42)</f>
        <v/>
      </c>
    </row>
    <row r="43" spans="1:17">
      <c r="A43" s="145">
        <f t="shared" si="0"/>
        <v>0</v>
      </c>
      <c r="B43" s="145" t="str">
        <f t="shared" si="1"/>
        <v/>
      </c>
      <c r="C43" s="141" t="str">
        <f>IF('申込一覧（男）'!N43="○",'申込一覧（男）'!B43,"")</f>
        <v/>
      </c>
      <c r="D43" s="141" t="str">
        <f>IF('申込一覧（男）'!N43="○",'申込一覧（男）'!D43,"")</f>
        <v/>
      </c>
      <c r="E43" s="141" t="str">
        <f>IF(D43="","",'申込一覧（男）'!G43)</f>
        <v/>
      </c>
      <c r="G43" s="145">
        <f t="shared" si="2"/>
        <v>0</v>
      </c>
      <c r="H43" s="145" t="str">
        <f t="shared" si="3"/>
        <v/>
      </c>
      <c r="I43" s="145" t="str">
        <f>IF('申込一覧（男）'!O43="○",'申込一覧（男）'!B43,"")</f>
        <v/>
      </c>
      <c r="J43" s="141" t="str">
        <f>IF('申込一覧（男）'!O43="○",'申込一覧（男）'!D43,"")</f>
        <v/>
      </c>
      <c r="K43" s="141" t="str">
        <f>IF(J43="","",'申込一覧（男）'!G43)</f>
        <v/>
      </c>
      <c r="M43" s="145">
        <f t="shared" si="4"/>
        <v>0</v>
      </c>
      <c r="N43" s="145" t="str">
        <f t="shared" si="5"/>
        <v/>
      </c>
      <c r="O43" s="141" t="str">
        <f>IF('申込一覧（女）'!N43="☆",'申込一覧（女）'!B43,"")</f>
        <v/>
      </c>
      <c r="P43" s="141" t="str">
        <f>IF('申込一覧（女）'!N43="☆",'申込一覧（女）'!D43,"")</f>
        <v/>
      </c>
      <c r="Q43" s="141" t="str">
        <f>IF(P43="","",'申込一覧（女）'!G43)</f>
        <v/>
      </c>
    </row>
    <row r="44" spans="1:17">
      <c r="A44" s="145">
        <f t="shared" si="0"/>
        <v>0</v>
      </c>
      <c r="B44" s="145" t="str">
        <f t="shared" si="1"/>
        <v/>
      </c>
      <c r="C44" s="141" t="str">
        <f>IF('申込一覧（男）'!N44="○",'申込一覧（男）'!B44,"")</f>
        <v/>
      </c>
      <c r="D44" s="141" t="str">
        <f>IF('申込一覧（男）'!N44="○",'申込一覧（男）'!D44,"")</f>
        <v/>
      </c>
      <c r="E44" s="141" t="str">
        <f>IF(D44="","",'申込一覧（男）'!G44)</f>
        <v/>
      </c>
      <c r="G44" s="145">
        <f t="shared" si="2"/>
        <v>0</v>
      </c>
      <c r="H44" s="145" t="str">
        <f t="shared" si="3"/>
        <v/>
      </c>
      <c r="I44" s="145" t="str">
        <f>IF('申込一覧（男）'!O44="○",'申込一覧（男）'!B44,"")</f>
        <v/>
      </c>
      <c r="J44" s="141" t="str">
        <f>IF('申込一覧（男）'!O44="○",'申込一覧（男）'!D44,"")</f>
        <v/>
      </c>
      <c r="K44" s="141" t="str">
        <f>IF(J44="","",'申込一覧（男）'!G44)</f>
        <v/>
      </c>
      <c r="M44" s="145">
        <f t="shared" si="4"/>
        <v>0</v>
      </c>
      <c r="N44" s="145" t="str">
        <f t="shared" si="5"/>
        <v/>
      </c>
      <c r="O44" s="141" t="str">
        <f>IF('申込一覧（女）'!N44="☆",'申込一覧（女）'!B44,"")</f>
        <v/>
      </c>
      <c r="P44" s="141" t="str">
        <f>IF('申込一覧（女）'!N44="☆",'申込一覧（女）'!D44,"")</f>
        <v/>
      </c>
      <c r="Q44" s="141" t="str">
        <f>IF(P44="","",'申込一覧（女）'!G44)</f>
        <v/>
      </c>
    </row>
    <row r="45" spans="1:17">
      <c r="A45" s="145">
        <f t="shared" si="0"/>
        <v>0</v>
      </c>
      <c r="B45" s="145" t="str">
        <f t="shared" si="1"/>
        <v/>
      </c>
      <c r="C45" s="141" t="str">
        <f>IF('申込一覧（男）'!N45="○",'申込一覧（男）'!B45,"")</f>
        <v/>
      </c>
      <c r="D45" s="141" t="str">
        <f>IF('申込一覧（男）'!N45="○",'申込一覧（男）'!D45,"")</f>
        <v/>
      </c>
      <c r="E45" s="141" t="str">
        <f>IF(D45="","",'申込一覧（男）'!G45)</f>
        <v/>
      </c>
      <c r="G45" s="145">
        <f t="shared" si="2"/>
        <v>0</v>
      </c>
      <c r="H45" s="145" t="str">
        <f t="shared" si="3"/>
        <v/>
      </c>
      <c r="I45" s="145" t="str">
        <f>IF('申込一覧（男）'!O45="○",'申込一覧（男）'!B45,"")</f>
        <v/>
      </c>
      <c r="J45" s="141" t="str">
        <f>IF('申込一覧（男）'!O45="○",'申込一覧（男）'!D45,"")</f>
        <v/>
      </c>
      <c r="K45" s="141" t="str">
        <f>IF(J45="","",'申込一覧（男）'!G45)</f>
        <v/>
      </c>
      <c r="M45" s="145">
        <f t="shared" si="4"/>
        <v>0</v>
      </c>
      <c r="N45" s="145" t="str">
        <f t="shared" si="5"/>
        <v/>
      </c>
      <c r="O45" s="141" t="str">
        <f>IF('申込一覧（女）'!N45="☆",'申込一覧（女）'!B45,"")</f>
        <v/>
      </c>
      <c r="P45" s="141" t="str">
        <f>IF('申込一覧（女）'!N45="☆",'申込一覧（女）'!D45,"")</f>
        <v/>
      </c>
      <c r="Q45" s="141" t="str">
        <f>IF(P45="","",'申込一覧（女）'!G45)</f>
        <v/>
      </c>
    </row>
    <row r="46" spans="1:17">
      <c r="A46" s="145">
        <f t="shared" si="0"/>
        <v>0</v>
      </c>
      <c r="B46" s="145" t="str">
        <f t="shared" si="1"/>
        <v/>
      </c>
      <c r="C46" s="141" t="str">
        <f>IF('申込一覧（男）'!N46="○",'申込一覧（男）'!B46,"")</f>
        <v/>
      </c>
      <c r="D46" s="141" t="str">
        <f>IF('申込一覧（男）'!N46="○",'申込一覧（男）'!D46,"")</f>
        <v/>
      </c>
      <c r="E46" s="141" t="str">
        <f>IF(D46="","",'申込一覧（男）'!G46)</f>
        <v/>
      </c>
      <c r="G46" s="145">
        <f t="shared" si="2"/>
        <v>0</v>
      </c>
      <c r="H46" s="145" t="str">
        <f t="shared" si="3"/>
        <v/>
      </c>
      <c r="I46" s="145" t="str">
        <f>IF('申込一覧（男）'!O46="○",'申込一覧（男）'!B46,"")</f>
        <v/>
      </c>
      <c r="J46" s="141" t="str">
        <f>IF('申込一覧（男）'!O46="○",'申込一覧（男）'!D46,"")</f>
        <v/>
      </c>
      <c r="K46" s="141" t="str">
        <f>IF(J46="","",'申込一覧（男）'!G46)</f>
        <v/>
      </c>
      <c r="M46" s="145">
        <f t="shared" si="4"/>
        <v>0</v>
      </c>
      <c r="N46" s="145" t="str">
        <f t="shared" si="5"/>
        <v/>
      </c>
      <c r="O46" s="141" t="str">
        <f>IF('申込一覧（女）'!N46="☆",'申込一覧（女）'!B46,"")</f>
        <v/>
      </c>
      <c r="P46" s="141" t="str">
        <f>IF('申込一覧（女）'!N46="☆",'申込一覧（女）'!D46,"")</f>
        <v/>
      </c>
      <c r="Q46" s="141" t="str">
        <f>IF(P46="","",'申込一覧（女）'!G46)</f>
        <v/>
      </c>
    </row>
    <row r="47" spans="1:17">
      <c r="A47" s="145">
        <f t="shared" si="0"/>
        <v>0</v>
      </c>
      <c r="B47" s="145" t="str">
        <f t="shared" si="1"/>
        <v/>
      </c>
      <c r="C47" s="141" t="str">
        <f>IF('申込一覧（男）'!N47="○",'申込一覧（男）'!B47,"")</f>
        <v/>
      </c>
      <c r="D47" s="141" t="str">
        <f>IF('申込一覧（男）'!N47="○",'申込一覧（男）'!D47,"")</f>
        <v/>
      </c>
      <c r="E47" s="141" t="str">
        <f>IF(D47="","",'申込一覧（男）'!G47)</f>
        <v/>
      </c>
      <c r="G47" s="145">
        <f t="shared" si="2"/>
        <v>0</v>
      </c>
      <c r="H47" s="145" t="str">
        <f t="shared" si="3"/>
        <v/>
      </c>
      <c r="I47" s="145" t="str">
        <f>IF('申込一覧（男）'!O47="○",'申込一覧（男）'!B47,"")</f>
        <v/>
      </c>
      <c r="J47" s="141" t="str">
        <f>IF('申込一覧（男）'!O47="○",'申込一覧（男）'!D47,"")</f>
        <v/>
      </c>
      <c r="K47" s="141" t="str">
        <f>IF(J47="","",'申込一覧（男）'!G47)</f>
        <v/>
      </c>
      <c r="M47" s="145">
        <f t="shared" si="4"/>
        <v>0</v>
      </c>
      <c r="N47" s="145" t="str">
        <f t="shared" si="5"/>
        <v/>
      </c>
      <c r="O47" s="141" t="str">
        <f>IF('申込一覧（女）'!N47="☆",'申込一覧（女）'!B47,"")</f>
        <v/>
      </c>
      <c r="P47" s="141" t="str">
        <f>IF('申込一覧（女）'!N47="☆",'申込一覧（女）'!D47,"")</f>
        <v/>
      </c>
      <c r="Q47" s="141" t="str">
        <f>IF(P47="","",'申込一覧（女）'!G47)</f>
        <v/>
      </c>
    </row>
    <row r="48" spans="1:17">
      <c r="A48" s="145">
        <f t="shared" si="0"/>
        <v>0</v>
      </c>
      <c r="B48" s="145" t="str">
        <f t="shared" si="1"/>
        <v/>
      </c>
      <c r="C48" s="141" t="str">
        <f>IF('申込一覧（男）'!N48="○",'申込一覧（男）'!B48,"")</f>
        <v/>
      </c>
      <c r="D48" s="141" t="str">
        <f>IF('申込一覧（男）'!N48="○",'申込一覧（男）'!D48,"")</f>
        <v/>
      </c>
      <c r="E48" s="141" t="str">
        <f>IF(D48="","",'申込一覧（男）'!G48)</f>
        <v/>
      </c>
      <c r="G48" s="145">
        <f t="shared" si="2"/>
        <v>0</v>
      </c>
      <c r="H48" s="145" t="str">
        <f t="shared" si="3"/>
        <v/>
      </c>
      <c r="I48" s="145" t="str">
        <f>IF('申込一覧（男）'!O48="○",'申込一覧（男）'!B48,"")</f>
        <v/>
      </c>
      <c r="J48" s="141" t="str">
        <f>IF('申込一覧（男）'!O48="○",'申込一覧（男）'!D48,"")</f>
        <v/>
      </c>
      <c r="K48" s="141" t="str">
        <f>IF(J48="","",'申込一覧（男）'!G48)</f>
        <v/>
      </c>
      <c r="M48" s="145">
        <f t="shared" si="4"/>
        <v>0</v>
      </c>
      <c r="N48" s="145" t="str">
        <f t="shared" si="5"/>
        <v/>
      </c>
      <c r="O48" s="141" t="str">
        <f>IF('申込一覧（女）'!N48="☆",'申込一覧（女）'!B48,"")</f>
        <v/>
      </c>
      <c r="P48" s="141" t="str">
        <f>IF('申込一覧（女）'!N48="☆",'申込一覧（女）'!D48,"")</f>
        <v/>
      </c>
      <c r="Q48" s="141" t="str">
        <f>IF(P48="","",'申込一覧（女）'!G48)</f>
        <v/>
      </c>
    </row>
    <row r="49" spans="1:17">
      <c r="A49" s="145">
        <f t="shared" si="0"/>
        <v>0</v>
      </c>
      <c r="B49" s="145" t="str">
        <f t="shared" si="1"/>
        <v/>
      </c>
      <c r="C49" s="141" t="str">
        <f>IF('申込一覧（男）'!N49="○",'申込一覧（男）'!B49,"")</f>
        <v/>
      </c>
      <c r="D49" s="141" t="str">
        <f>IF('申込一覧（男）'!N49="○",'申込一覧（男）'!D49,"")</f>
        <v/>
      </c>
      <c r="E49" s="141" t="str">
        <f>IF(D49="","",'申込一覧（男）'!G49)</f>
        <v/>
      </c>
      <c r="G49" s="145">
        <f t="shared" si="2"/>
        <v>0</v>
      </c>
      <c r="H49" s="145" t="str">
        <f t="shared" si="3"/>
        <v/>
      </c>
      <c r="I49" s="145" t="str">
        <f>IF('申込一覧（男）'!O49="○",'申込一覧（男）'!B49,"")</f>
        <v/>
      </c>
      <c r="J49" s="141" t="str">
        <f>IF('申込一覧（男）'!O49="○",'申込一覧（男）'!D49,"")</f>
        <v/>
      </c>
      <c r="K49" s="141" t="str">
        <f>IF(J49="","",'申込一覧（男）'!G49)</f>
        <v/>
      </c>
      <c r="M49" s="145">
        <f t="shared" si="4"/>
        <v>0</v>
      </c>
      <c r="N49" s="145" t="str">
        <f t="shared" si="5"/>
        <v/>
      </c>
      <c r="O49" s="141" t="str">
        <f>IF('申込一覧（女）'!N49="☆",'申込一覧（女）'!B49,"")</f>
        <v/>
      </c>
      <c r="P49" s="141" t="str">
        <f>IF('申込一覧（女）'!N49="☆",'申込一覧（女）'!D49,"")</f>
        <v/>
      </c>
      <c r="Q49" s="141" t="str">
        <f>IF(P49="","",'申込一覧（女）'!G49)</f>
        <v/>
      </c>
    </row>
    <row r="50" spans="1:17">
      <c r="A50" s="145">
        <f t="shared" si="0"/>
        <v>0</v>
      </c>
      <c r="B50" s="145" t="str">
        <f t="shared" si="1"/>
        <v/>
      </c>
      <c r="C50" s="141" t="str">
        <f>IF('申込一覧（男）'!N50="○",'申込一覧（男）'!B50,"")</f>
        <v/>
      </c>
      <c r="D50" s="141" t="str">
        <f>IF('申込一覧（男）'!N50="○",'申込一覧（男）'!D50,"")</f>
        <v/>
      </c>
      <c r="E50" s="141" t="str">
        <f>IF(D50="","",'申込一覧（男）'!G50)</f>
        <v/>
      </c>
      <c r="G50" s="145">
        <f t="shared" si="2"/>
        <v>0</v>
      </c>
      <c r="H50" s="145" t="str">
        <f t="shared" si="3"/>
        <v/>
      </c>
      <c r="I50" s="145" t="str">
        <f>IF('申込一覧（男）'!O50="○",'申込一覧（男）'!B50,"")</f>
        <v/>
      </c>
      <c r="J50" s="141" t="str">
        <f>IF('申込一覧（男）'!O50="○",'申込一覧（男）'!D50,"")</f>
        <v/>
      </c>
      <c r="K50" s="141" t="str">
        <f>IF(J50="","",'申込一覧（男）'!G50)</f>
        <v/>
      </c>
      <c r="M50" s="145">
        <f t="shared" si="4"/>
        <v>0</v>
      </c>
      <c r="N50" s="145" t="str">
        <f t="shared" si="5"/>
        <v/>
      </c>
      <c r="O50" s="141" t="str">
        <f>IF('申込一覧（女）'!N50="☆",'申込一覧（女）'!B50,"")</f>
        <v/>
      </c>
      <c r="P50" s="141" t="str">
        <f>IF('申込一覧（女）'!N50="☆",'申込一覧（女）'!D50,"")</f>
        <v/>
      </c>
      <c r="Q50" s="141" t="str">
        <f>IF(P50="","",'申込一覧（女）'!G50)</f>
        <v/>
      </c>
    </row>
    <row r="51" spans="1:17">
      <c r="A51" s="145">
        <f t="shared" si="0"/>
        <v>0</v>
      </c>
      <c r="B51" s="145" t="str">
        <f t="shared" si="1"/>
        <v/>
      </c>
      <c r="C51" s="141" t="str">
        <f>IF('申込一覧（男）'!N51="○",'申込一覧（男）'!B51,"")</f>
        <v/>
      </c>
      <c r="D51" s="141" t="str">
        <f>IF('申込一覧（男）'!N51="○",'申込一覧（男）'!D51,"")</f>
        <v/>
      </c>
      <c r="E51" s="141" t="str">
        <f>IF(D51="","",'申込一覧（男）'!G51)</f>
        <v/>
      </c>
      <c r="G51" s="145">
        <f t="shared" si="2"/>
        <v>0</v>
      </c>
      <c r="H51" s="145" t="str">
        <f t="shared" si="3"/>
        <v/>
      </c>
      <c r="I51" s="145" t="str">
        <f>IF('申込一覧（男）'!O51="○",'申込一覧（男）'!B51,"")</f>
        <v/>
      </c>
      <c r="J51" s="141" t="str">
        <f>IF('申込一覧（男）'!O51="○",'申込一覧（男）'!D51,"")</f>
        <v/>
      </c>
      <c r="K51" s="141" t="str">
        <f>IF(J51="","",'申込一覧（男）'!G51)</f>
        <v/>
      </c>
      <c r="M51" s="145">
        <f t="shared" si="4"/>
        <v>0</v>
      </c>
      <c r="N51" s="145" t="str">
        <f t="shared" si="5"/>
        <v/>
      </c>
      <c r="O51" s="141" t="str">
        <f>IF('申込一覧（女）'!N51="☆",'申込一覧（女）'!B51,"")</f>
        <v/>
      </c>
      <c r="P51" s="141" t="str">
        <f>IF('申込一覧（女）'!N51="☆",'申込一覧（女）'!D51,"")</f>
        <v/>
      </c>
      <c r="Q51" s="141" t="str">
        <f>IF(P51="","",'申込一覧（女）'!G51)</f>
        <v/>
      </c>
    </row>
    <row r="52" spans="1:17">
      <c r="A52" s="145">
        <f t="shared" si="0"/>
        <v>0</v>
      </c>
      <c r="B52" s="145" t="str">
        <f t="shared" si="1"/>
        <v/>
      </c>
      <c r="C52" s="141" t="str">
        <f>IF('申込一覧（男）'!N52="○",'申込一覧（男）'!B52,"")</f>
        <v/>
      </c>
      <c r="D52" s="141" t="str">
        <f>IF('申込一覧（男）'!N52="○",'申込一覧（男）'!D52,"")</f>
        <v/>
      </c>
      <c r="E52" s="141" t="str">
        <f>IF(D52="","",'申込一覧（男）'!G52)</f>
        <v/>
      </c>
      <c r="G52" s="145">
        <f t="shared" si="2"/>
        <v>0</v>
      </c>
      <c r="H52" s="145" t="str">
        <f t="shared" si="3"/>
        <v/>
      </c>
      <c r="I52" s="145" t="str">
        <f>IF('申込一覧（男）'!O52="○",'申込一覧（男）'!B52,"")</f>
        <v/>
      </c>
      <c r="J52" s="141" t="str">
        <f>IF('申込一覧（男）'!O52="○",'申込一覧（男）'!D52,"")</f>
        <v/>
      </c>
      <c r="K52" s="141" t="str">
        <f>IF(J52="","",'申込一覧（男）'!G52)</f>
        <v/>
      </c>
      <c r="M52" s="145">
        <f t="shared" si="4"/>
        <v>0</v>
      </c>
      <c r="N52" s="145" t="str">
        <f t="shared" si="5"/>
        <v/>
      </c>
      <c r="O52" s="141" t="str">
        <f>IF('申込一覧（女）'!N52="☆",'申込一覧（女）'!B52,"")</f>
        <v/>
      </c>
      <c r="P52" s="141" t="str">
        <f>IF('申込一覧（女）'!N52="☆",'申込一覧（女）'!D52,"")</f>
        <v/>
      </c>
      <c r="Q52" s="141" t="str">
        <f>IF(P52="","",'申込一覧（女）'!G52)</f>
        <v/>
      </c>
    </row>
    <row r="53" spans="1:17">
      <c r="A53" s="145">
        <f t="shared" si="0"/>
        <v>0</v>
      </c>
      <c r="B53" s="145" t="str">
        <f t="shared" si="1"/>
        <v/>
      </c>
      <c r="C53" s="141" t="str">
        <f>IF('申込一覧（男）'!N53="○",'申込一覧（男）'!B53,"")</f>
        <v/>
      </c>
      <c r="D53" s="141" t="str">
        <f>IF('申込一覧（男）'!N53="○",'申込一覧（男）'!D53,"")</f>
        <v/>
      </c>
      <c r="E53" s="141" t="str">
        <f>IF(D53="","",'申込一覧（男）'!G53)</f>
        <v/>
      </c>
      <c r="G53" s="145">
        <f t="shared" si="2"/>
        <v>0</v>
      </c>
      <c r="H53" s="145" t="str">
        <f t="shared" si="3"/>
        <v/>
      </c>
      <c r="I53" s="145" t="str">
        <f>IF('申込一覧（男）'!O53="○",'申込一覧（男）'!B53,"")</f>
        <v/>
      </c>
      <c r="J53" s="141" t="str">
        <f>IF('申込一覧（男）'!O53="○",'申込一覧（男）'!D53,"")</f>
        <v/>
      </c>
      <c r="K53" s="141" t="str">
        <f>IF(J53="","",'申込一覧（男）'!G53)</f>
        <v/>
      </c>
      <c r="M53" s="145">
        <f t="shared" si="4"/>
        <v>0</v>
      </c>
      <c r="N53" s="145" t="str">
        <f t="shared" si="5"/>
        <v/>
      </c>
      <c r="O53" s="141" t="str">
        <f>IF('申込一覧（女）'!N53="☆",'申込一覧（女）'!B53,"")</f>
        <v/>
      </c>
      <c r="P53" s="141" t="str">
        <f>IF('申込一覧（女）'!N53="☆",'申込一覧（女）'!D53,"")</f>
        <v/>
      </c>
      <c r="Q53" s="141" t="str">
        <f>IF(P53="","",'申込一覧（女）'!G53)</f>
        <v/>
      </c>
    </row>
  </sheetData>
  <sheetProtection selectLockedCells="1" selectUnlockedCells="1"/>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63"/>
  <sheetViews>
    <sheetView workbookViewId="0">
      <selection activeCell="I8" sqref="I8"/>
    </sheetView>
  </sheetViews>
  <sheetFormatPr defaultRowHeight="12"/>
  <cols>
    <col min="1" max="2" width="7.7109375" bestFit="1" customWidth="1"/>
    <col min="3" max="3" width="3.7109375" bestFit="1" customWidth="1"/>
    <col min="4" max="4" width="5.7109375" bestFit="1" customWidth="1"/>
    <col min="5" max="5" width="5.7109375" customWidth="1"/>
    <col min="6" max="6" width="27.7109375" bestFit="1" customWidth="1"/>
    <col min="8" max="9" width="12.28515625" customWidth="1"/>
  </cols>
  <sheetData>
    <row r="1" spans="1:8">
      <c r="A1" t="s">
        <v>296</v>
      </c>
      <c r="B1" t="s">
        <v>296</v>
      </c>
      <c r="C1" t="s">
        <v>296</v>
      </c>
      <c r="D1" t="s">
        <v>296</v>
      </c>
      <c r="E1" t="s">
        <v>296</v>
      </c>
      <c r="F1" s="7" t="s">
        <v>298</v>
      </c>
      <c r="G1" s="6" t="s">
        <v>296</v>
      </c>
      <c r="H1" t="s">
        <v>296</v>
      </c>
    </row>
    <row r="2" spans="1:8">
      <c r="A2" t="s">
        <v>281</v>
      </c>
      <c r="B2" t="s">
        <v>11</v>
      </c>
      <c r="C2" t="s">
        <v>13</v>
      </c>
      <c r="D2" t="s">
        <v>299</v>
      </c>
      <c r="E2" t="s">
        <v>295</v>
      </c>
      <c r="F2" s="7" t="s">
        <v>297</v>
      </c>
      <c r="G2" s="6">
        <v>1</v>
      </c>
      <c r="H2" t="s">
        <v>308</v>
      </c>
    </row>
    <row r="3" spans="1:8">
      <c r="A3" t="s">
        <v>243</v>
      </c>
      <c r="B3" t="s">
        <v>12</v>
      </c>
      <c r="C3" t="s">
        <v>257</v>
      </c>
      <c r="F3" s="7" t="s">
        <v>47</v>
      </c>
      <c r="G3" s="6">
        <v>2</v>
      </c>
      <c r="H3" t="s">
        <v>309</v>
      </c>
    </row>
    <row r="4" spans="1:8">
      <c r="A4" t="s">
        <v>244</v>
      </c>
      <c r="B4" t="s">
        <v>15</v>
      </c>
      <c r="F4" s="7" t="s">
        <v>51</v>
      </c>
      <c r="G4" s="6">
        <v>3</v>
      </c>
      <c r="H4" t="s">
        <v>310</v>
      </c>
    </row>
    <row r="5" spans="1:8">
      <c r="A5" t="s">
        <v>245</v>
      </c>
      <c r="B5" t="s">
        <v>254</v>
      </c>
      <c r="F5" s="7" t="s">
        <v>55</v>
      </c>
      <c r="G5" s="6">
        <v>4</v>
      </c>
    </row>
    <row r="6" spans="1:8">
      <c r="A6" t="s">
        <v>17</v>
      </c>
      <c r="B6" t="s">
        <v>255</v>
      </c>
      <c r="F6" s="7" t="s">
        <v>60</v>
      </c>
      <c r="G6" s="6">
        <v>5</v>
      </c>
    </row>
    <row r="7" spans="1:8">
      <c r="A7" t="s">
        <v>246</v>
      </c>
      <c r="F7" s="7" t="s">
        <v>64</v>
      </c>
      <c r="G7" s="6" t="s">
        <v>272</v>
      </c>
    </row>
    <row r="8" spans="1:8">
      <c r="A8" t="s">
        <v>247</v>
      </c>
      <c r="F8" s="7" t="s">
        <v>259</v>
      </c>
      <c r="G8" s="6" t="s">
        <v>273</v>
      </c>
    </row>
    <row r="9" spans="1:8">
      <c r="A9" t="s">
        <v>248</v>
      </c>
      <c r="F9" s="7" t="s">
        <v>260</v>
      </c>
    </row>
    <row r="10" spans="1:8">
      <c r="A10" t="s">
        <v>249</v>
      </c>
      <c r="F10" s="7" t="s">
        <v>74</v>
      </c>
    </row>
    <row r="11" spans="1:8">
      <c r="A11" t="s">
        <v>250</v>
      </c>
      <c r="F11" s="7" t="s">
        <v>78</v>
      </c>
    </row>
    <row r="12" spans="1:8">
      <c r="A12" t="s">
        <v>251</v>
      </c>
      <c r="F12" s="7" t="s">
        <v>82</v>
      </c>
    </row>
    <row r="13" spans="1:8">
      <c r="A13" t="s">
        <v>252</v>
      </c>
      <c r="F13" s="7" t="s">
        <v>86</v>
      </c>
    </row>
    <row r="14" spans="1:8">
      <c r="A14" t="s">
        <v>253</v>
      </c>
      <c r="F14" s="7" t="s">
        <v>90</v>
      </c>
    </row>
    <row r="15" spans="1:8">
      <c r="F15" s="7" t="s">
        <v>94</v>
      </c>
    </row>
    <row r="16" spans="1:8">
      <c r="F16" s="7" t="s">
        <v>98</v>
      </c>
    </row>
    <row r="17" spans="6:6">
      <c r="F17" s="7" t="s">
        <v>102</v>
      </c>
    </row>
    <row r="18" spans="6:6">
      <c r="F18" s="7" t="s">
        <v>106</v>
      </c>
    </row>
    <row r="19" spans="6:6">
      <c r="F19" s="7" t="s">
        <v>110</v>
      </c>
    </row>
    <row r="20" spans="6:6">
      <c r="F20" s="7" t="s">
        <v>114</v>
      </c>
    </row>
    <row r="21" spans="6:6">
      <c r="F21" s="7" t="s">
        <v>118</v>
      </c>
    </row>
    <row r="22" spans="6:6">
      <c r="F22" s="7" t="s">
        <v>122</v>
      </c>
    </row>
    <row r="23" spans="6:6">
      <c r="F23" s="7" t="s">
        <v>261</v>
      </c>
    </row>
    <row r="24" spans="6:6">
      <c r="F24" s="7" t="s">
        <v>262</v>
      </c>
    </row>
    <row r="25" spans="6:6">
      <c r="F25" s="7" t="s">
        <v>129</v>
      </c>
    </row>
    <row r="26" spans="6:6">
      <c r="F26" s="7" t="s">
        <v>132</v>
      </c>
    </row>
    <row r="27" spans="6:6">
      <c r="F27" s="7" t="s">
        <v>135</v>
      </c>
    </row>
    <row r="28" spans="6:6">
      <c r="F28" s="7" t="s">
        <v>138</v>
      </c>
    </row>
    <row r="29" spans="6:6">
      <c r="F29" s="7" t="s">
        <v>141</v>
      </c>
    </row>
    <row r="30" spans="6:6">
      <c r="F30" s="7" t="s">
        <v>144</v>
      </c>
    </row>
    <row r="31" spans="6:6">
      <c r="F31" s="7" t="s">
        <v>147</v>
      </c>
    </row>
    <row r="32" spans="6:6">
      <c r="F32" s="7" t="s">
        <v>150</v>
      </c>
    </row>
    <row r="33" spans="6:6">
      <c r="F33" s="7" t="s">
        <v>153</v>
      </c>
    </row>
    <row r="34" spans="6:6">
      <c r="F34" s="7" t="s">
        <v>156</v>
      </c>
    </row>
    <row r="35" spans="6:6">
      <c r="F35" s="7" t="s">
        <v>159</v>
      </c>
    </row>
    <row r="36" spans="6:6">
      <c r="F36" s="7" t="s">
        <v>162</v>
      </c>
    </row>
    <row r="37" spans="6:6">
      <c r="F37" s="7" t="s">
        <v>165</v>
      </c>
    </row>
    <row r="38" spans="6:6">
      <c r="F38" s="7" t="s">
        <v>168</v>
      </c>
    </row>
    <row r="39" spans="6:6">
      <c r="F39" s="7" t="s">
        <v>171</v>
      </c>
    </row>
    <row r="40" spans="6:6">
      <c r="F40" s="7" t="s">
        <v>174</v>
      </c>
    </row>
    <row r="41" spans="6:6">
      <c r="F41" s="7" t="s">
        <v>177</v>
      </c>
    </row>
    <row r="42" spans="6:6">
      <c r="F42" s="7" t="s">
        <v>180</v>
      </c>
    </row>
    <row r="43" spans="6:6">
      <c r="F43" s="7" t="s">
        <v>183</v>
      </c>
    </row>
    <row r="44" spans="6:6">
      <c r="F44" s="7" t="s">
        <v>186</v>
      </c>
    </row>
    <row r="45" spans="6:6">
      <c r="F45" s="7" t="s">
        <v>189</v>
      </c>
    </row>
    <row r="46" spans="6:6">
      <c r="F46" s="7" t="s">
        <v>192</v>
      </c>
    </row>
    <row r="47" spans="6:6">
      <c r="F47" s="7" t="s">
        <v>195</v>
      </c>
    </row>
    <row r="48" spans="6:6">
      <c r="F48" s="7" t="s">
        <v>198</v>
      </c>
    </row>
    <row r="49" spans="6:6">
      <c r="F49" s="7" t="s">
        <v>263</v>
      </c>
    </row>
    <row r="50" spans="6:6">
      <c r="F50" s="7" t="s">
        <v>264</v>
      </c>
    </row>
    <row r="51" spans="6:6">
      <c r="F51" s="7" t="s">
        <v>205</v>
      </c>
    </row>
    <row r="52" spans="6:6">
      <c r="F52" s="7" t="s">
        <v>208</v>
      </c>
    </row>
    <row r="53" spans="6:6">
      <c r="F53" s="7" t="s">
        <v>211</v>
      </c>
    </row>
    <row r="54" spans="6:6">
      <c r="F54" s="7" t="s">
        <v>214</v>
      </c>
    </row>
    <row r="55" spans="6:6">
      <c r="F55" s="7" t="s">
        <v>217</v>
      </c>
    </row>
    <row r="56" spans="6:6">
      <c r="F56" s="7" t="s">
        <v>220</v>
      </c>
    </row>
    <row r="57" spans="6:6">
      <c r="F57" s="7" t="s">
        <v>223</v>
      </c>
    </row>
    <row r="58" spans="6:6">
      <c r="F58" s="7" t="s">
        <v>265</v>
      </c>
    </row>
    <row r="59" spans="6:6">
      <c r="F59" s="7" t="s">
        <v>266</v>
      </c>
    </row>
    <row r="60" spans="6:6">
      <c r="F60" s="7" t="s">
        <v>230</v>
      </c>
    </row>
    <row r="61" spans="6:6">
      <c r="F61" s="7" t="s">
        <v>233</v>
      </c>
    </row>
    <row r="62" spans="6:6">
      <c r="F62" s="7" t="s">
        <v>236</v>
      </c>
    </row>
    <row r="63" spans="6:6">
      <c r="F63" s="7" t="s">
        <v>239</v>
      </c>
    </row>
  </sheetData>
  <phoneticPr fontId="2"/>
  <pageMargins left="0.75" right="0.75" top="1" bottom="1"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29</vt:i4>
      </vt:variant>
    </vt:vector>
  </HeadingPairs>
  <TitlesOfParts>
    <vt:vector size="37" baseType="lpstr">
      <vt:lpstr>◎注意事項</vt:lpstr>
      <vt:lpstr>基本情報</vt:lpstr>
      <vt:lpstr>申込一覧（男）</vt:lpstr>
      <vt:lpstr>申込一覧（女）</vt:lpstr>
      <vt:lpstr>出場証明書</vt:lpstr>
      <vt:lpstr>リレー</vt:lpstr>
      <vt:lpstr>作業用</vt:lpstr>
      <vt:lpstr>Sheet3</vt:lpstr>
      <vt:lpstr>◎注意事項!Print_Area</vt:lpstr>
      <vt:lpstr>出場証明書!Print_Area</vt:lpstr>
      <vt:lpstr>'申込一覧（女）'!Print_Area</vt:lpstr>
      <vt:lpstr>'申込一覧（男）'!Print_Area</vt:lpstr>
      <vt:lpstr>出場証明書!Print_Titles</vt:lpstr>
      <vt:lpstr>'申込一覧（女）'!Print_Titles</vt:lpstr>
      <vt:lpstr>'申込一覧（男）'!Print_Titles</vt:lpstr>
      <vt:lpstr>オープン</vt:lpstr>
      <vt:lpstr>リレー</vt:lpstr>
      <vt:lpstr>学校名</vt:lpstr>
      <vt:lpstr>学年</vt:lpstr>
      <vt:lpstr>健康</vt:lpstr>
      <vt:lpstr>校ﾌﾘｶﾞﾅ</vt:lpstr>
      <vt:lpstr>校名</vt:lpstr>
      <vt:lpstr>種目名</vt:lpstr>
      <vt:lpstr>女</vt:lpstr>
      <vt:lpstr>女子Rank種目</vt:lpstr>
      <vt:lpstr>女子種目</vt:lpstr>
      <vt:lpstr>性</vt:lpstr>
      <vt:lpstr>性別</vt:lpstr>
      <vt:lpstr>正式種目</vt:lpstr>
      <vt:lpstr>'申込一覧（女）'!選手名</vt:lpstr>
      <vt:lpstr>選手名</vt:lpstr>
      <vt:lpstr>男</vt:lpstr>
      <vt:lpstr>男子種目</vt:lpstr>
      <vt:lpstr>男子得点外種目</vt:lpstr>
      <vt:lpstr>年</vt:lpstr>
      <vt:lpstr>備考</vt:lpstr>
      <vt:lpstr>略校名</vt:lpstr>
    </vt:vector>
  </TitlesOfParts>
  <Company>NNCT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uchiyama</dc:creator>
  <cp:lastModifiedBy>Administrator</cp:lastModifiedBy>
  <cp:lastPrinted>2018-07-10T21:31:36Z</cp:lastPrinted>
  <dcterms:created xsi:type="dcterms:W3CDTF">2001-05-15T04:33:35Z</dcterms:created>
  <dcterms:modified xsi:type="dcterms:W3CDTF">2018-07-10T23:54:07Z</dcterms:modified>
</cp:coreProperties>
</file>